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crais/Dropbox/My Mac (HIS-CCRAIS-03A)/Desktop/"/>
    </mc:Choice>
  </mc:AlternateContent>
  <xr:revisionPtr revIDLastSave="0" documentId="8_{0F80EAA3-15F8-E44D-82E7-865CC1856EC1}" xr6:coauthVersionLast="47" xr6:coauthVersionMax="47" xr10:uidLastSave="{00000000-0000-0000-0000-000000000000}"/>
  <bookViews>
    <workbookView xWindow="0" yWindow="0" windowWidth="51200" windowHeight="28800" xr2:uid="{9FA820E7-93D8-644D-8C50-6581B6682BF8}"/>
  </bookViews>
  <sheets>
    <sheet name="Sheet1" sheetId="1" r:id="rId1"/>
  </sheets>
  <externalReferences>
    <externalReference r:id="rId2"/>
  </externalReferenc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S114" i="1" l="1"/>
  <c r="BA113" i="1"/>
  <c r="BB113" i="1" s="1"/>
  <c r="BC113" i="1" s="1"/>
  <c r="BA112" i="1"/>
  <c r="BB112" i="1" s="1"/>
  <c r="BC112" i="1" s="1"/>
  <c r="BA111" i="1"/>
  <c r="BB111" i="1" s="1"/>
  <c r="BC111" i="1" s="1"/>
  <c r="BA110" i="1"/>
  <c r="BB110" i="1" s="1"/>
  <c r="BC110" i="1" s="1"/>
  <c r="BA109" i="1"/>
  <c r="BB109" i="1" s="1"/>
  <c r="BC109" i="1" s="1"/>
  <c r="BA108" i="1"/>
  <c r="BB108" i="1" s="1"/>
  <c r="BC108" i="1" s="1"/>
  <c r="BA107" i="1"/>
  <c r="BB107" i="1" s="1"/>
  <c r="BC107" i="1" s="1"/>
  <c r="BA106" i="1"/>
  <c r="BB106" i="1" s="1"/>
  <c r="BC106" i="1" s="1"/>
  <c r="BA105" i="1"/>
  <c r="BB105" i="1" s="1"/>
  <c r="BC105" i="1" s="1"/>
  <c r="BA104" i="1"/>
  <c r="BB104" i="1" s="1"/>
  <c r="BC104" i="1" s="1"/>
  <c r="BA103" i="1"/>
  <c r="BB103" i="1" s="1"/>
  <c r="BC103" i="1" s="1"/>
  <c r="BA102" i="1"/>
  <c r="BB102" i="1" s="1"/>
  <c r="BC102" i="1" s="1"/>
  <c r="BA101" i="1"/>
  <c r="BB101" i="1" s="1"/>
  <c r="BC101" i="1" s="1"/>
  <c r="BA100" i="1"/>
  <c r="BB100" i="1" s="1"/>
  <c r="BC100" i="1" s="1"/>
  <c r="BA99" i="1"/>
  <c r="BB99" i="1" s="1"/>
  <c r="BC99" i="1" s="1"/>
  <c r="BA98" i="1"/>
  <c r="BB98" i="1" s="1"/>
  <c r="BC98" i="1" s="1"/>
  <c r="BA97" i="1"/>
  <c r="BB97" i="1" s="1"/>
  <c r="BC97" i="1" s="1"/>
  <c r="BA96" i="1"/>
  <c r="BB96" i="1" s="1"/>
  <c r="BC96" i="1" s="1"/>
  <c r="BA95" i="1"/>
  <c r="BB95" i="1" s="1"/>
  <c r="BC95" i="1" s="1"/>
  <c r="BA94" i="1"/>
  <c r="BB94" i="1" s="1"/>
  <c r="BC94" i="1" s="1"/>
  <c r="BA93" i="1"/>
  <c r="BB93" i="1" s="1"/>
  <c r="BC93" i="1" s="1"/>
  <c r="BA92" i="1"/>
  <c r="BB92" i="1" s="1"/>
  <c r="BC92" i="1" s="1"/>
  <c r="BA91" i="1"/>
  <c r="BB91" i="1" s="1"/>
  <c r="BC91" i="1" s="1"/>
  <c r="BA90" i="1"/>
  <c r="BB90" i="1" s="1"/>
  <c r="BC90" i="1" s="1"/>
  <c r="BA89" i="1"/>
  <c r="BB89" i="1" s="1"/>
  <c r="BC89" i="1" s="1"/>
  <c r="AX89" i="1"/>
  <c r="AV89" i="1"/>
  <c r="AT89" i="1"/>
  <c r="BA88" i="1"/>
  <c r="BB88" i="1" s="1"/>
  <c r="BC88" i="1" s="1"/>
  <c r="AX88" i="1"/>
  <c r="AV88" i="1"/>
  <c r="AT88" i="1"/>
  <c r="BA87" i="1"/>
  <c r="BB87" i="1" s="1"/>
  <c r="BC87" i="1" s="1"/>
  <c r="AX87" i="1"/>
  <c r="AV87" i="1"/>
  <c r="AT87" i="1"/>
  <c r="BA86" i="1"/>
  <c r="BB86" i="1" s="1"/>
  <c r="BC86" i="1" s="1"/>
  <c r="AX86" i="1"/>
  <c r="AV86" i="1"/>
  <c r="BA85" i="1"/>
  <c r="BB85" i="1" s="1"/>
  <c r="BC85" i="1" s="1"/>
  <c r="AX85" i="1"/>
  <c r="AV85" i="1"/>
  <c r="AT85" i="1"/>
  <c r="BA84" i="1"/>
  <c r="BB84" i="1" s="1"/>
  <c r="BC84" i="1" s="1"/>
  <c r="AX84" i="1"/>
  <c r="AV84" i="1"/>
  <c r="AT84" i="1"/>
  <c r="BA83" i="1"/>
  <c r="BB83" i="1" s="1"/>
  <c r="BC83" i="1" s="1"/>
  <c r="AX83" i="1"/>
  <c r="AV83" i="1"/>
  <c r="AT83" i="1"/>
  <c r="BA82" i="1"/>
  <c r="BB82" i="1" s="1"/>
  <c r="BC82" i="1" s="1"/>
  <c r="AX82" i="1"/>
  <c r="AV82" i="1"/>
  <c r="AT82" i="1"/>
  <c r="BA81" i="1"/>
  <c r="BB81" i="1" s="1"/>
  <c r="BC81" i="1" s="1"/>
  <c r="AX81" i="1"/>
  <c r="AV81" i="1"/>
  <c r="AT81" i="1"/>
  <c r="BA80" i="1"/>
  <c r="BB80" i="1" s="1"/>
  <c r="BC80" i="1" s="1"/>
  <c r="AX80" i="1"/>
  <c r="AV80" i="1"/>
  <c r="AT80" i="1"/>
  <c r="BA79" i="1"/>
  <c r="BB79" i="1" s="1"/>
  <c r="BC79" i="1" s="1"/>
  <c r="AX79" i="1"/>
  <c r="AV79" i="1"/>
  <c r="AT79" i="1"/>
  <c r="AB79" i="1"/>
  <c r="Z79" i="1"/>
  <c r="X79" i="1"/>
  <c r="BA78" i="1"/>
  <c r="BB78" i="1" s="1"/>
  <c r="BC78" i="1" s="1"/>
  <c r="AX78" i="1"/>
  <c r="AV78" i="1"/>
  <c r="AT78" i="1"/>
  <c r="BA77" i="1"/>
  <c r="BB77" i="1" s="1"/>
  <c r="BA76" i="1"/>
  <c r="BB76" i="1" s="1"/>
  <c r="AR76" i="1"/>
  <c r="AQ76" i="1"/>
  <c r="BC76" i="1" s="1"/>
  <c r="BA75" i="1"/>
  <c r="BB75" i="1" s="1"/>
  <c r="AR75" i="1"/>
  <c r="AQ75" i="1"/>
  <c r="BC75" i="1" s="1"/>
  <c r="BA74" i="1"/>
  <c r="BB74" i="1" s="1"/>
  <c r="AR74" i="1"/>
  <c r="AQ74" i="1"/>
  <c r="BA73" i="1"/>
  <c r="BB73" i="1" s="1"/>
  <c r="AR73" i="1"/>
  <c r="AQ73" i="1"/>
  <c r="BC73" i="1" s="1"/>
  <c r="BA72" i="1"/>
  <c r="BB72" i="1" s="1"/>
  <c r="AR72" i="1"/>
  <c r="AQ72" i="1"/>
  <c r="BC72" i="1" s="1"/>
  <c r="BA71" i="1"/>
  <c r="BB71" i="1" s="1"/>
  <c r="AR71" i="1"/>
  <c r="AQ71" i="1"/>
  <c r="BC71" i="1" s="1"/>
  <c r="BA70" i="1"/>
  <c r="BB70" i="1" s="1"/>
  <c r="AR70" i="1"/>
  <c r="AQ70" i="1"/>
  <c r="BA69" i="1"/>
  <c r="BB69" i="1" s="1"/>
  <c r="AR69" i="1"/>
  <c r="AQ69" i="1"/>
  <c r="BC69" i="1" s="1"/>
  <c r="BA68" i="1"/>
  <c r="BB68" i="1" s="1"/>
  <c r="AR68" i="1"/>
  <c r="AQ68" i="1"/>
  <c r="BC68" i="1" s="1"/>
  <c r="BA67" i="1"/>
  <c r="BB67" i="1" s="1"/>
  <c r="AR67" i="1"/>
  <c r="AQ67" i="1"/>
  <c r="BC67" i="1" s="1"/>
  <c r="BA66" i="1"/>
  <c r="BB66" i="1" s="1"/>
  <c r="AR66" i="1"/>
  <c r="AQ66" i="1"/>
  <c r="BA65" i="1"/>
  <c r="BB65" i="1" s="1"/>
  <c r="AR65" i="1"/>
  <c r="AQ65" i="1"/>
  <c r="BC65" i="1" s="1"/>
  <c r="BA64" i="1"/>
  <c r="BB64" i="1" s="1"/>
  <c r="AR64" i="1"/>
  <c r="AQ64" i="1"/>
  <c r="BC64" i="1" s="1"/>
  <c r="BA63" i="1"/>
  <c r="BB63" i="1" s="1"/>
  <c r="BA62" i="1"/>
  <c r="BB62" i="1" s="1"/>
  <c r="AR62" i="1"/>
  <c r="AQ62" i="1"/>
  <c r="BA61" i="1"/>
  <c r="BB61" i="1" s="1"/>
  <c r="AR61" i="1"/>
  <c r="AQ61" i="1"/>
  <c r="BA60" i="1"/>
  <c r="BB60" i="1" s="1"/>
  <c r="AR60" i="1"/>
  <c r="AQ60" i="1"/>
  <c r="BC60" i="1" s="1"/>
  <c r="BA59" i="1"/>
  <c r="BB59" i="1" s="1"/>
  <c r="AR59" i="1"/>
  <c r="AQ59" i="1"/>
  <c r="BC59" i="1" s="1"/>
  <c r="BA58" i="1"/>
  <c r="BB58" i="1" s="1"/>
  <c r="AR58" i="1"/>
  <c r="AQ58" i="1"/>
  <c r="BA57" i="1"/>
  <c r="BB57" i="1" s="1"/>
  <c r="AR57" i="1"/>
  <c r="AQ57" i="1"/>
  <c r="BA56" i="1"/>
  <c r="BB56" i="1" s="1"/>
  <c r="AR56" i="1"/>
  <c r="AQ56" i="1"/>
  <c r="BC56" i="1" s="1"/>
  <c r="BA55" i="1"/>
  <c r="BB55" i="1" s="1"/>
  <c r="AR55" i="1"/>
  <c r="AQ55" i="1"/>
  <c r="BA54" i="1"/>
  <c r="BB54" i="1" s="1"/>
  <c r="AR54" i="1"/>
  <c r="AQ54" i="1"/>
  <c r="BA53" i="1"/>
  <c r="BB53" i="1" s="1"/>
  <c r="AR53" i="1"/>
  <c r="AQ53" i="1"/>
  <c r="BC53" i="1" s="1"/>
  <c r="BA52" i="1"/>
  <c r="BB52" i="1" s="1"/>
  <c r="AR52" i="1"/>
  <c r="AQ52" i="1"/>
  <c r="BC52" i="1" s="1"/>
  <c r="BA51" i="1"/>
  <c r="BB51" i="1" s="1"/>
  <c r="AR51" i="1"/>
  <c r="AQ51" i="1"/>
  <c r="BC51" i="1" s="1"/>
  <c r="BA50" i="1"/>
  <c r="BB50" i="1" s="1"/>
  <c r="AR50" i="1"/>
  <c r="AQ50" i="1"/>
  <c r="BA49" i="1"/>
  <c r="BB49" i="1" s="1"/>
  <c r="AR49" i="1"/>
  <c r="AQ49" i="1"/>
  <c r="BA48" i="1"/>
  <c r="BB48" i="1" s="1"/>
  <c r="AR48" i="1"/>
  <c r="AQ48" i="1"/>
  <c r="BC48" i="1" s="1"/>
  <c r="BA47" i="1"/>
  <c r="BB47" i="1" s="1"/>
  <c r="AR47" i="1"/>
  <c r="AQ47" i="1"/>
  <c r="BC47" i="1" s="1"/>
  <c r="BA46" i="1"/>
  <c r="BB46" i="1" s="1"/>
  <c r="AR46" i="1"/>
  <c r="AQ46" i="1"/>
  <c r="BC46" i="1" s="1"/>
  <c r="BA45" i="1"/>
  <c r="BB45" i="1" s="1"/>
  <c r="AR45" i="1"/>
  <c r="AQ45" i="1"/>
  <c r="BA44" i="1"/>
  <c r="BB44" i="1" s="1"/>
  <c r="AR44" i="1"/>
  <c r="AQ44" i="1"/>
  <c r="BC44" i="1" s="1"/>
  <c r="BA43" i="1"/>
  <c r="BB43" i="1" s="1"/>
  <c r="AR43" i="1"/>
  <c r="AQ43" i="1"/>
  <c r="BC43" i="1" s="1"/>
  <c r="BA42" i="1"/>
  <c r="BB42" i="1" s="1"/>
  <c r="AR42" i="1"/>
  <c r="AQ42" i="1"/>
  <c r="BC42" i="1" s="1"/>
  <c r="BA41" i="1"/>
  <c r="BB41" i="1" s="1"/>
  <c r="AR41" i="1"/>
  <c r="AQ41" i="1"/>
  <c r="BA40" i="1"/>
  <c r="BB40" i="1" s="1"/>
  <c r="AR40" i="1"/>
  <c r="AQ40" i="1"/>
  <c r="BA39" i="1"/>
  <c r="BB39" i="1" s="1"/>
  <c r="AR39" i="1"/>
  <c r="AQ39" i="1"/>
  <c r="BC39" i="1" s="1"/>
  <c r="BA38" i="1"/>
  <c r="BB38" i="1" s="1"/>
  <c r="AR38" i="1"/>
  <c r="AQ38" i="1"/>
  <c r="BC38" i="1" s="1"/>
  <c r="BA37" i="1"/>
  <c r="BB37" i="1" s="1"/>
  <c r="AR37" i="1"/>
  <c r="AQ37" i="1"/>
  <c r="BC37" i="1" s="1"/>
  <c r="BA36" i="1"/>
  <c r="BB36" i="1" s="1"/>
  <c r="AR36" i="1"/>
  <c r="AQ36" i="1"/>
  <c r="BC36" i="1" s="1"/>
  <c r="BA35" i="1"/>
  <c r="BB35" i="1" s="1"/>
  <c r="AR35" i="1"/>
  <c r="AQ35" i="1"/>
  <c r="BC35" i="1" s="1"/>
  <c r="BA34" i="1"/>
  <c r="BB34" i="1" s="1"/>
  <c r="AR34" i="1"/>
  <c r="AQ34" i="1"/>
  <c r="BC34" i="1" s="1"/>
  <c r="BA33" i="1"/>
  <c r="BB33" i="1" s="1"/>
  <c r="BA32" i="1"/>
  <c r="BB32" i="1" s="1"/>
  <c r="AR32" i="1"/>
  <c r="AQ32" i="1"/>
  <c r="BC32" i="1" s="1"/>
  <c r="BA31" i="1"/>
  <c r="BB31" i="1" s="1"/>
  <c r="AR31" i="1"/>
  <c r="AQ31" i="1"/>
  <c r="BA30" i="1"/>
  <c r="BB30" i="1" s="1"/>
  <c r="AR30" i="1"/>
  <c r="AQ30" i="1"/>
  <c r="BC30" i="1" s="1"/>
  <c r="BA29" i="1"/>
  <c r="BB29" i="1" s="1"/>
  <c r="AR29" i="1"/>
  <c r="AQ29" i="1"/>
  <c r="BA28" i="1"/>
  <c r="BB28" i="1" s="1"/>
  <c r="AR28" i="1"/>
  <c r="AQ28" i="1"/>
  <c r="BC28" i="1" s="1"/>
  <c r="BA27" i="1"/>
  <c r="BB27" i="1" s="1"/>
  <c r="AR27" i="1"/>
  <c r="AQ27" i="1"/>
  <c r="BC27" i="1" s="1"/>
  <c r="BA26" i="1"/>
  <c r="BB26" i="1" s="1"/>
  <c r="AR26" i="1"/>
  <c r="AQ26" i="1"/>
  <c r="BC26" i="1" s="1"/>
  <c r="BA25" i="1"/>
  <c r="BB25" i="1" s="1"/>
  <c r="AR25" i="1"/>
  <c r="AQ25" i="1"/>
  <c r="BA24" i="1"/>
  <c r="BB24" i="1" s="1"/>
  <c r="AR24" i="1"/>
  <c r="AQ24" i="1"/>
  <c r="BC24" i="1" s="1"/>
  <c r="BA23" i="1"/>
  <c r="BB23" i="1" s="1"/>
  <c r="AR23" i="1"/>
  <c r="AQ23" i="1"/>
  <c r="BC23" i="1" s="1"/>
  <c r="BA22" i="1"/>
  <c r="BB22" i="1" s="1"/>
  <c r="AR22" i="1"/>
  <c r="AQ22" i="1"/>
  <c r="BC22" i="1" s="1"/>
  <c r="BA21" i="1"/>
  <c r="BB21" i="1" s="1"/>
  <c r="AR21" i="1"/>
  <c r="AQ21" i="1"/>
  <c r="BA20" i="1"/>
  <c r="BB20" i="1" s="1"/>
  <c r="AR20" i="1"/>
  <c r="AQ20" i="1"/>
  <c r="BC20" i="1" s="1"/>
  <c r="BA19" i="1"/>
  <c r="BB19" i="1" s="1"/>
  <c r="AR19" i="1"/>
  <c r="AQ19" i="1"/>
  <c r="BC19" i="1" s="1"/>
  <c r="BA18" i="1"/>
  <c r="BB18" i="1" s="1"/>
  <c r="AR18" i="1"/>
  <c r="AQ18" i="1"/>
  <c r="BC18" i="1" s="1"/>
  <c r="BA17" i="1"/>
  <c r="BB17" i="1" s="1"/>
  <c r="BA16" i="1"/>
  <c r="BB16" i="1" s="1"/>
  <c r="AR16" i="1"/>
  <c r="AQ16" i="1"/>
  <c r="BA15" i="1"/>
  <c r="BB15" i="1" s="1"/>
  <c r="AR15" i="1"/>
  <c r="AQ15" i="1"/>
  <c r="BC15" i="1" s="1"/>
  <c r="BA14" i="1"/>
  <c r="BB14" i="1" s="1"/>
  <c r="AR14" i="1"/>
  <c r="AQ14" i="1"/>
  <c r="BC14" i="1" s="1"/>
  <c r="BA13" i="1"/>
  <c r="BB13" i="1" s="1"/>
  <c r="AR13" i="1"/>
  <c r="AQ13" i="1"/>
  <c r="BC13" i="1" s="1"/>
  <c r="BA12" i="1"/>
  <c r="BB12" i="1" s="1"/>
  <c r="AR12" i="1"/>
  <c r="AQ12" i="1"/>
  <c r="BA11" i="1"/>
  <c r="BB11" i="1" s="1"/>
  <c r="AR11" i="1"/>
  <c r="AQ11" i="1"/>
  <c r="BC11" i="1" s="1"/>
  <c r="BA10" i="1"/>
  <c r="BB10" i="1" s="1"/>
  <c r="BA9" i="1"/>
  <c r="BB9" i="1" s="1"/>
  <c r="AR9" i="1"/>
  <c r="AQ9" i="1"/>
  <c r="BC9" i="1" s="1"/>
  <c r="BA8" i="1"/>
  <c r="BB8" i="1" s="1"/>
  <c r="AR8" i="1"/>
  <c r="AQ8" i="1"/>
  <c r="BC8" i="1" s="1"/>
  <c r="BA7" i="1"/>
  <c r="BB7" i="1" s="1"/>
  <c r="AR7" i="1"/>
  <c r="AQ7" i="1"/>
  <c r="BA6" i="1"/>
  <c r="BB6" i="1" s="1"/>
  <c r="AR6" i="1"/>
  <c r="AQ6" i="1"/>
  <c r="BA5" i="1"/>
  <c r="BB5" i="1" s="1"/>
  <c r="AR5" i="1"/>
  <c r="AQ5" i="1"/>
  <c r="BC5" i="1" s="1"/>
  <c r="BA4" i="1"/>
  <c r="BB4" i="1" s="1"/>
  <c r="AR4" i="1"/>
  <c r="AQ4" i="1"/>
  <c r="BC4" i="1" s="1"/>
  <c r="BA3" i="1"/>
  <c r="BB3" i="1" s="1"/>
  <c r="AR3" i="1"/>
  <c r="AQ3" i="1"/>
  <c r="BC3" i="1" s="1"/>
  <c r="BC12" i="1" l="1"/>
  <c r="BC16" i="1"/>
  <c r="BC21" i="1"/>
  <c r="BC25" i="1"/>
  <c r="BC29" i="1"/>
  <c r="BC41" i="1"/>
  <c r="BC45" i="1"/>
  <c r="BC49" i="1"/>
  <c r="BC54" i="1"/>
  <c r="BC57" i="1"/>
  <c r="BC58" i="1"/>
  <c r="BC61" i="1"/>
  <c r="BC62" i="1"/>
  <c r="BC66" i="1"/>
  <c r="BC70" i="1"/>
  <c r="BC74" i="1"/>
  <c r="BB114" i="1"/>
  <c r="BC77" i="1"/>
  <c r="BC6" i="1"/>
  <c r="BC31" i="1"/>
  <c r="BC114" i="1"/>
</calcChain>
</file>

<file path=xl/sharedStrings.xml><?xml version="1.0" encoding="utf-8"?>
<sst xmlns="http://schemas.openxmlformats.org/spreadsheetml/2006/main" count="834" uniqueCount="63">
  <si>
    <t>Ref</t>
  </si>
  <si>
    <t>Vol</t>
  </si>
  <si>
    <t>CUST3</t>
  </si>
  <si>
    <t>Year</t>
  </si>
  <si>
    <t>Salt Petre In</t>
  </si>
  <si>
    <t>Cwt</t>
  </si>
  <si>
    <t>Qwt</t>
  </si>
  <si>
    <t>Lb</t>
  </si>
  <si>
    <t>Price per Cwt</t>
  </si>
  <si>
    <t>Value £</t>
  </si>
  <si>
    <t>s</t>
  </si>
  <si>
    <t>d</t>
  </si>
  <si>
    <t>page</t>
  </si>
  <si>
    <t>Salt Petre Out</t>
  </si>
  <si>
    <t>GP London</t>
  </si>
  <si>
    <t>Outports</t>
  </si>
  <si>
    <t>S</t>
  </si>
  <si>
    <t>Total Lb</t>
  </si>
  <si>
    <t>Total £</t>
  </si>
  <si>
    <t>Exports lb</t>
  </si>
  <si>
    <t>Europe lb</t>
  </si>
  <si>
    <t>Eur £</t>
  </si>
  <si>
    <t>NA lb</t>
  </si>
  <si>
    <t>NA £</t>
  </si>
  <si>
    <t>Asia Lb</t>
  </si>
  <si>
    <t>Asia £</t>
  </si>
  <si>
    <t>Slaves</t>
  </si>
  <si>
    <t>SP lb</t>
  </si>
  <si>
    <t>Production</t>
  </si>
  <si>
    <t>% Africa</t>
  </si>
  <si>
    <t>Salt Petre to London</t>
  </si>
  <si>
    <t>6,9</t>
  </si>
  <si>
    <t>Missing</t>
  </si>
  <si>
    <t>10-11,6</t>
  </si>
  <si>
    <t>GP from London to Africa</t>
  </si>
  <si>
    <t>40-44</t>
  </si>
  <si>
    <t>GP from Outports to Africa</t>
  </si>
  <si>
    <t>8-12</t>
  </si>
  <si>
    <t>12-14</t>
  </si>
  <si>
    <t>45-55</t>
  </si>
  <si>
    <t>11-13</t>
  </si>
  <si>
    <t>3-3.15</t>
  </si>
  <si>
    <t>3-3.75</t>
  </si>
  <si>
    <t>3- 3.75</t>
  </si>
  <si>
    <t>3-3.12</t>
  </si>
  <si>
    <t>3-3.10</t>
  </si>
  <si>
    <t>11-13.6</t>
  </si>
  <si>
    <t>60-75</t>
  </si>
  <si>
    <t>28A</t>
  </si>
  <si>
    <t>3-15</t>
  </si>
  <si>
    <t>28B</t>
  </si>
  <si>
    <t>11 to 13</t>
  </si>
  <si>
    <t>3 to 3.15</t>
  </si>
  <si>
    <t>3 to 3.13</t>
  </si>
  <si>
    <t>CUST17</t>
  </si>
  <si>
    <t>SP Exported from GB</t>
  </si>
  <si>
    <t>CUST 17</t>
  </si>
  <si>
    <t>corrected was 32944</t>
  </si>
  <si>
    <t>corrected was 52944</t>
  </si>
  <si>
    <t>corrected</t>
  </si>
  <si>
    <t xml:space="preserve"> </t>
  </si>
  <si>
    <t>16.784.18.</t>
  </si>
  <si>
    <t xml:space="preserve">strange value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</si>
</sst>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ck">
        <color auto="1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3" fontId="0" fillId="0" borderId="0" xfId="0" applyNumberFormat="1"/>
    <xf numFmtId="0" fontId="0" fillId="0" borderId="11" xfId="0" applyBorder="1"/>
    <xf numFmtId="0" fontId="0" fillId="0" borderId="12" xfId="0" applyBorder="1"/>
    <xf numFmtId="3" fontId="0" fillId="0" borderId="11" xfId="0" applyNumberFormat="1" applyBorder="1"/>
    <xf numFmtId="0" fontId="1" fillId="0" borderId="0" xfId="1" applyFill="1" applyBorder="1" applyAlignment="1" applyProtection="1">
      <alignment horizontal="right"/>
    </xf>
    <xf numFmtId="9" fontId="0" fillId="0" borderId="0" xfId="0" applyNumberFormat="1"/>
    <xf numFmtId="16" fontId="0" fillId="0" borderId="0" xfId="0" quotePrefix="1" applyNumberFormat="1"/>
    <xf numFmtId="17" fontId="0" fillId="0" borderId="0" xfId="0" quotePrefix="1" applyNumberFormat="1"/>
    <xf numFmtId="0" fontId="0" fillId="0" borderId="0" xfId="0" quotePrefix="1"/>
    <xf numFmtId="0" fontId="0" fillId="2" borderId="0" xfId="0" applyFill="1"/>
    <xf numFmtId="3" fontId="0" fillId="2" borderId="0" xfId="0" applyNumberFormat="1" applyFill="1"/>
    <xf numFmtId="17" fontId="0" fillId="2" borderId="0" xfId="0" quotePrefix="1" applyNumberFormat="1" applyFill="1"/>
    <xf numFmtId="0" fontId="0" fillId="2" borderId="11" xfId="0" applyFill="1" applyBorder="1"/>
    <xf numFmtId="0" fontId="0" fillId="2" borderId="12" xfId="0" applyFill="1" applyBorder="1"/>
    <xf numFmtId="0" fontId="0" fillId="2" borderId="9" xfId="0" applyFill="1" applyBorder="1"/>
    <xf numFmtId="0" fontId="0" fillId="2" borderId="0" xfId="0" quotePrefix="1" applyFill="1"/>
    <xf numFmtId="0" fontId="0" fillId="2" borderId="8" xfId="0" applyFill="1" applyBorder="1"/>
    <xf numFmtId="3" fontId="0" fillId="2" borderId="11" xfId="0" applyNumberFormat="1" applyFill="1" applyBorder="1"/>
    <xf numFmtId="0" fontId="0" fillId="2" borderId="10" xfId="0" applyFill="1" applyBorder="1"/>
    <xf numFmtId="0" fontId="1" fillId="2" borderId="0" xfId="1" applyFill="1" applyBorder="1" applyAlignment="1" applyProtection="1">
      <alignment horizontal="right"/>
    </xf>
    <xf numFmtId="9" fontId="0" fillId="2" borderId="0" xfId="0" applyNumberFormat="1" applyFill="1"/>
    <xf numFmtId="16" fontId="0" fillId="2" borderId="0" xfId="0" quotePrefix="1" applyNumberFormat="1" applyFill="1"/>
    <xf numFmtId="0" fontId="0" fillId="0" borderId="0" xfId="0" applyAlignment="1">
      <alignment horizontal="right"/>
    </xf>
    <xf numFmtId="0" fontId="0" fillId="2" borderId="13" xfId="0" applyFill="1" applyBorder="1"/>
    <xf numFmtId="3" fontId="0" fillId="2" borderId="13" xfId="0" applyNumberFormat="1" applyFill="1" applyBorder="1"/>
    <xf numFmtId="0" fontId="0" fillId="2" borderId="13" xfId="0" quotePrefix="1" applyFill="1" applyBorder="1"/>
    <xf numFmtId="0" fontId="0" fillId="2" borderId="14" xfId="0" applyFill="1" applyBorder="1"/>
    <xf numFmtId="0" fontId="0" fillId="2" borderId="15" xfId="0" applyFill="1" applyBorder="1"/>
    <xf numFmtId="0" fontId="0" fillId="0" borderId="15" xfId="0" applyBorder="1"/>
    <xf numFmtId="0" fontId="0" fillId="0" borderId="13" xfId="0" applyBorder="1"/>
    <xf numFmtId="3" fontId="0" fillId="0" borderId="13" xfId="0" applyNumberFormat="1" applyBorder="1"/>
    <xf numFmtId="0" fontId="0" fillId="0" borderId="14" xfId="0" applyBorder="1"/>
    <xf numFmtId="3" fontId="0" fillId="0" borderId="12" xfId="0" applyNumberFormat="1" applyBorder="1"/>
    <xf numFmtId="3" fontId="0" fillId="0" borderId="9" xfId="0" applyNumberFormat="1" applyBorder="1"/>
    <xf numFmtId="3" fontId="0" fillId="0" borderId="10" xfId="0" applyNumberFormat="1" applyBorder="1"/>
    <xf numFmtId="3" fontId="0" fillId="2" borderId="12" xfId="0" applyNumberFormat="1" applyFill="1" applyBorder="1"/>
    <xf numFmtId="3" fontId="0" fillId="2" borderId="9" xfId="0" applyNumberFormat="1" applyFill="1" applyBorder="1"/>
    <xf numFmtId="3" fontId="0" fillId="2" borderId="10" xfId="0" applyNumberFormat="1" applyFill="1" applyBorder="1"/>
    <xf numFmtId="0" fontId="0" fillId="3" borderId="12" xfId="0" applyFill="1" applyBorder="1"/>
    <xf numFmtId="3" fontId="0" fillId="4" borderId="0" xfId="0" applyNumberFormat="1" applyFill="1"/>
    <xf numFmtId="0" fontId="0" fillId="4" borderId="0" xfId="0" applyFill="1"/>
    <xf numFmtId="0" fontId="0" fillId="2" borderId="7" xfId="0" applyFill="1" applyBorder="1"/>
    <xf numFmtId="0" fontId="0" fillId="2" borderId="16" xfId="0" applyFill="1" applyBorder="1"/>
    <xf numFmtId="3" fontId="0" fillId="2" borderId="7" xfId="0" applyNumberFormat="1" applyFill="1" applyBorder="1"/>
    <xf numFmtId="0" fontId="0" fillId="2" borderId="4" xfId="0" applyFill="1" applyBorder="1"/>
    <xf numFmtId="0" fontId="0" fillId="2" borderId="3" xfId="0" applyFill="1" applyBorder="1"/>
    <xf numFmtId="0" fontId="0" fillId="2" borderId="17" xfId="0" applyFill="1" applyBorder="1"/>
    <xf numFmtId="3" fontId="0" fillId="2" borderId="4" xfId="0" applyNumberFormat="1" applyFill="1" applyBorder="1"/>
    <xf numFmtId="3" fontId="0" fillId="2" borderId="3" xfId="0" applyNumberFormat="1" applyFill="1" applyBorder="1"/>
  </cellXfs>
  <cellStyles count="2">
    <cellStyle name="Normal" xfId="0" builtinId="0"/>
    <cellStyle name="Normal 2" xfId="1" xr:uid="{7AA47617-01EC-914B-B412-E9A300344F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'[1]GP Exports'!$AS$77:$AS$113</c:f>
              <c:numCache>
                <c:formatCode>#,##0</c:formatCode>
                <c:ptCount val="37"/>
                <c:pt idx="0">
                  <c:v>2368701</c:v>
                </c:pt>
                <c:pt idx="1">
                  <c:v>2122528.7999999998</c:v>
                </c:pt>
                <c:pt idx="2">
                  <c:v>2065504</c:v>
                </c:pt>
                <c:pt idx="3">
                  <c:v>1870411.2</c:v>
                </c:pt>
                <c:pt idx="4">
                  <c:v>1424108</c:v>
                </c:pt>
                <c:pt idx="5">
                  <c:v>736407.5</c:v>
                </c:pt>
                <c:pt idx="6">
                  <c:v>595728</c:v>
                </c:pt>
                <c:pt idx="7">
                  <c:v>548828</c:v>
                </c:pt>
                <c:pt idx="8">
                  <c:v>533204</c:v>
                </c:pt>
                <c:pt idx="9">
                  <c:v>543816</c:v>
                </c:pt>
                <c:pt idx="10">
                  <c:v>665616</c:v>
                </c:pt>
                <c:pt idx="11">
                  <c:v>1528296</c:v>
                </c:pt>
                <c:pt idx="12">
                  <c:v>1996512</c:v>
                </c:pt>
                <c:pt idx="13">
                  <c:v>2655482</c:v>
                </c:pt>
                <c:pt idx="14">
                  <c:v>1898335</c:v>
                </c:pt>
                <c:pt idx="15">
                  <c:v>2050596</c:v>
                </c:pt>
                <c:pt idx="16">
                  <c:v>1962369</c:v>
                </c:pt>
                <c:pt idx="17">
                  <c:v>2647619</c:v>
                </c:pt>
                <c:pt idx="18">
                  <c:v>3257135</c:v>
                </c:pt>
                <c:pt idx="19">
                  <c:v>2361639</c:v>
                </c:pt>
                <c:pt idx="20">
                  <c:v>2450061</c:v>
                </c:pt>
                <c:pt idx="21">
                  <c:v>951638</c:v>
                </c:pt>
                <c:pt idx="22">
                  <c:v>1723594</c:v>
                </c:pt>
                <c:pt idx="23">
                  <c:v>527058</c:v>
                </c:pt>
                <c:pt idx="24">
                  <c:v>1024368</c:v>
                </c:pt>
                <c:pt idx="25">
                  <c:v>1488015</c:v>
                </c:pt>
                <c:pt idx="26">
                  <c:v>1978115</c:v>
                </c:pt>
                <c:pt idx="27">
                  <c:v>1618628</c:v>
                </c:pt>
                <c:pt idx="28">
                  <c:v>1313743</c:v>
                </c:pt>
                <c:pt idx="29">
                  <c:v>1687570</c:v>
                </c:pt>
                <c:pt idx="30">
                  <c:v>2338124</c:v>
                </c:pt>
                <c:pt idx="31">
                  <c:v>1856842</c:v>
                </c:pt>
                <c:pt idx="32">
                  <c:v>2182065</c:v>
                </c:pt>
                <c:pt idx="33">
                  <c:v>2192236</c:v>
                </c:pt>
                <c:pt idx="34">
                  <c:v>1911392</c:v>
                </c:pt>
                <c:pt idx="35">
                  <c:v>1371614</c:v>
                </c:pt>
                <c:pt idx="36">
                  <c:v>1085406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61F-5940-A5B9-2664D2BC2D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94949520"/>
        <c:axId val="694951816"/>
      </c:lineChart>
      <c:catAx>
        <c:axId val="694949520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94951816"/>
        <c:crosses val="autoZero"/>
        <c:auto val="1"/>
        <c:lblAlgn val="ctr"/>
        <c:lblOffset val="100"/>
        <c:noMultiLvlLbl val="0"/>
      </c:catAx>
      <c:valAx>
        <c:axId val="6949518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949495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</xdr:colOff>
      <xdr:row>0</xdr:row>
      <xdr:rowOff>7</xdr:rowOff>
    </xdr:from>
    <xdr:to>
      <xdr:col>10</xdr:col>
      <xdr:colOff>549095</xdr:colOff>
      <xdr:row>14</xdr:row>
      <xdr:rowOff>65001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752ABA4-B90B-D74C-BCA6-16E716FDFE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emory-my.sharepoint.com/Users/ccrais/Dropbox/My%20Mac%20(HIS-CCRAIS-03A)/Downloads/Gunpowder%20Imports%20FINAL%20as.xlsx" TargetMode="External"/><Relationship Id="rId1" Type="http://schemas.openxmlformats.org/officeDocument/2006/relationships/externalLinkPath" Target="/Users/ccrais/Dropbox/My%20Mac%20(HIS-CCRAIS-03A)/Downloads/Gunpowder%20Imports%20FINAL%20a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GP Exports"/>
      <sheetName val="SP Imports"/>
      <sheetName val="GP from Outports"/>
      <sheetName val="Graphs"/>
    </sheetNames>
    <sheetDataSet>
      <sheetData sheetId="0">
        <row r="77">
          <cell r="AS77">
            <v>2368701</v>
          </cell>
        </row>
        <row r="78">
          <cell r="AS78">
            <v>2122528.7999999998</v>
          </cell>
        </row>
        <row r="79">
          <cell r="AS79">
            <v>2065504</v>
          </cell>
        </row>
        <row r="80">
          <cell r="AS80">
            <v>1870411.2</v>
          </cell>
        </row>
        <row r="81">
          <cell r="AS81">
            <v>1424108</v>
          </cell>
        </row>
        <row r="82">
          <cell r="AS82">
            <v>736407.5</v>
          </cell>
        </row>
        <row r="83">
          <cell r="AS83">
            <v>595728</v>
          </cell>
        </row>
        <row r="84">
          <cell r="AS84">
            <v>548828</v>
          </cell>
        </row>
        <row r="85">
          <cell r="AS85">
            <v>533204</v>
          </cell>
        </row>
        <row r="86">
          <cell r="AS86">
            <v>543816</v>
          </cell>
        </row>
        <row r="87">
          <cell r="AS87">
            <v>665616</v>
          </cell>
        </row>
        <row r="88">
          <cell r="AS88">
            <v>1528296</v>
          </cell>
        </row>
        <row r="89">
          <cell r="AS89">
            <v>1996512</v>
          </cell>
        </row>
        <row r="90">
          <cell r="AS90">
            <v>2655482</v>
          </cell>
        </row>
        <row r="91">
          <cell r="AS91">
            <v>1898335</v>
          </cell>
        </row>
        <row r="92">
          <cell r="AS92">
            <v>2050596</v>
          </cell>
        </row>
        <row r="93">
          <cell r="AS93">
            <v>1962369</v>
          </cell>
        </row>
        <row r="94">
          <cell r="AS94">
            <v>2647619</v>
          </cell>
        </row>
        <row r="95">
          <cell r="AS95">
            <v>3257135</v>
          </cell>
        </row>
        <row r="96">
          <cell r="AS96">
            <v>2361639</v>
          </cell>
        </row>
        <row r="97">
          <cell r="AS97">
            <v>2450061</v>
          </cell>
        </row>
        <row r="98">
          <cell r="AS98">
            <v>951638</v>
          </cell>
        </row>
        <row r="99">
          <cell r="AS99">
            <v>1723594</v>
          </cell>
        </row>
        <row r="100">
          <cell r="AS100">
            <v>527058</v>
          </cell>
        </row>
        <row r="101">
          <cell r="AS101">
            <v>1024368</v>
          </cell>
        </row>
        <row r="102">
          <cell r="AS102">
            <v>1488015</v>
          </cell>
        </row>
        <row r="103">
          <cell r="AS103">
            <v>1978115</v>
          </cell>
        </row>
        <row r="104">
          <cell r="AS104">
            <v>1618628</v>
          </cell>
        </row>
        <row r="105">
          <cell r="AS105">
            <v>1313743</v>
          </cell>
        </row>
        <row r="106">
          <cell r="AS106">
            <v>1687570</v>
          </cell>
        </row>
        <row r="107">
          <cell r="AS107">
            <v>2338124</v>
          </cell>
        </row>
        <row r="108">
          <cell r="AS108">
            <v>1856842</v>
          </cell>
        </row>
        <row r="109">
          <cell r="AS109">
            <v>2182065</v>
          </cell>
        </row>
        <row r="110">
          <cell r="AS110">
            <v>2192236</v>
          </cell>
        </row>
        <row r="111">
          <cell r="AS111">
            <v>1911392</v>
          </cell>
        </row>
        <row r="112">
          <cell r="AS112">
            <v>1371614</v>
          </cell>
        </row>
        <row r="113">
          <cell r="AS113">
            <v>1085406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A06E4D-508F-D146-981A-65A6B859A055}">
  <dimension ref="A1:BC115"/>
  <sheetViews>
    <sheetView tabSelected="1" workbookViewId="0">
      <selection sqref="A1:XFD1048576"/>
    </sheetView>
  </sheetViews>
  <sheetFormatPr defaultColWidth="8.875" defaultRowHeight="15.95"/>
  <cols>
    <col min="4" max="4" width="4.375" bestFit="1" customWidth="1"/>
    <col min="6" max="6" width="12.5" customWidth="1"/>
    <col min="7" max="7" width="7.5" bestFit="1" customWidth="1"/>
    <col min="8" max="8" width="4.625" bestFit="1" customWidth="1"/>
    <col min="9" max="9" width="4" bestFit="1" customWidth="1"/>
    <col min="11" max="11" width="10" bestFit="1" customWidth="1"/>
    <col min="12" max="12" width="3" hidden="1" customWidth="1"/>
    <col min="13" max="13" width="5" hidden="1" customWidth="1"/>
    <col min="14" max="14" width="5.375" style="12" bestFit="1" customWidth="1"/>
    <col min="15" max="15" width="5.375" customWidth="1"/>
    <col min="16" max="16" width="19.5" style="13" bestFit="1" customWidth="1"/>
    <col min="17" max="17" width="8.5" bestFit="1" customWidth="1"/>
    <col min="18" max="19" width="5.375" customWidth="1"/>
    <col min="20" max="20" width="6.5" customWidth="1"/>
    <col min="21" max="21" width="5.375" style="12" customWidth="1"/>
    <col min="23" max="23" width="11.625" style="9" customWidth="1"/>
    <col min="24" max="24" width="7.625" customWidth="1"/>
    <col min="25" max="25" width="4.375" customWidth="1"/>
    <col min="26" max="26" width="3.125" customWidth="1"/>
    <col min="27" max="27" width="12.625" bestFit="1" customWidth="1"/>
    <col min="29" max="30" width="3.5" hidden="1" customWidth="1"/>
    <col min="31" max="31" width="5.125" customWidth="1"/>
    <col min="32" max="32" width="2.625" customWidth="1"/>
    <col min="33" max="33" width="9.125" customWidth="1"/>
    <col min="34" max="34" width="6.5" bestFit="1" customWidth="1"/>
    <col min="35" max="35" width="4.625" bestFit="1" customWidth="1"/>
    <col min="36" max="36" width="3" bestFit="1" customWidth="1"/>
    <col min="37" max="37" width="9.125" customWidth="1"/>
    <col min="38" max="38" width="7.5" bestFit="1" customWidth="1"/>
    <col min="39" max="39" width="3" hidden="1" customWidth="1"/>
    <col min="40" max="40" width="5" hidden="1" customWidth="1"/>
    <col min="41" max="41" width="5.375" bestFit="1" customWidth="1"/>
    <col min="42" max="42" width="3.375" style="8" customWidth="1"/>
    <col min="45" max="45" width="10.375" bestFit="1" customWidth="1"/>
    <col min="46" max="46" width="8.875" style="9"/>
    <col min="47" max="47" width="8.875" style="10"/>
    <col min="48" max="48" width="10.125" bestFit="1" customWidth="1"/>
    <col min="49" max="49" width="10.125" style="10" customWidth="1"/>
    <col min="50" max="50" width="10.125" customWidth="1"/>
    <col min="51" max="51" width="10.125" style="10" customWidth="1"/>
    <col min="53" max="53" width="10.625" bestFit="1" customWidth="1"/>
    <col min="54" max="54" width="11.375" bestFit="1" customWidth="1"/>
  </cols>
  <sheetData>
    <row r="1" spans="1:55" ht="17.100000000000001" thickBot="1">
      <c r="A1" t="s">
        <v>0</v>
      </c>
      <c r="B1" t="s">
        <v>1</v>
      </c>
      <c r="C1" t="s">
        <v>2</v>
      </c>
      <c r="E1" t="s">
        <v>3</v>
      </c>
      <c r="F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2" t="s">
        <v>12</v>
      </c>
      <c r="P1" s="3" t="s">
        <v>13</v>
      </c>
      <c r="Q1" s="1" t="s">
        <v>5</v>
      </c>
      <c r="R1" s="1" t="s">
        <v>6</v>
      </c>
      <c r="S1" s="1" t="s">
        <v>7</v>
      </c>
      <c r="T1" s="1" t="s">
        <v>9</v>
      </c>
      <c r="U1" s="4" t="s">
        <v>12</v>
      </c>
      <c r="W1" s="5" t="s">
        <v>14</v>
      </c>
      <c r="X1" s="1" t="s">
        <v>5</v>
      </c>
      <c r="Y1" s="1" t="s">
        <v>6</v>
      </c>
      <c r="Z1" s="1" t="s">
        <v>7</v>
      </c>
      <c r="AA1" s="1" t="s">
        <v>8</v>
      </c>
      <c r="AB1" s="1" t="s">
        <v>9</v>
      </c>
      <c r="AC1" s="1" t="s">
        <v>10</v>
      </c>
      <c r="AD1" s="1" t="s">
        <v>11</v>
      </c>
      <c r="AE1" s="2" t="s">
        <v>12</v>
      </c>
      <c r="AG1" s="6" t="s">
        <v>15</v>
      </c>
      <c r="AH1" s="1" t="s">
        <v>5</v>
      </c>
      <c r="AI1" s="1" t="s">
        <v>6</v>
      </c>
      <c r="AJ1" s="1" t="s">
        <v>7</v>
      </c>
      <c r="AK1" s="1" t="s">
        <v>8</v>
      </c>
      <c r="AL1" s="1" t="s">
        <v>9</v>
      </c>
      <c r="AM1" s="7" t="s">
        <v>16</v>
      </c>
      <c r="AN1" s="7" t="s">
        <v>11</v>
      </c>
      <c r="AO1" t="s">
        <v>12</v>
      </c>
      <c r="AQ1" s="1" t="s">
        <v>17</v>
      </c>
      <c r="AR1" s="2" t="s">
        <v>18</v>
      </c>
      <c r="AS1" s="6" t="s">
        <v>19</v>
      </c>
      <c r="AT1" s="9" t="s">
        <v>20</v>
      </c>
      <c r="AU1" s="10" t="s">
        <v>21</v>
      </c>
      <c r="AV1" t="s">
        <v>22</v>
      </c>
      <c r="AW1" s="10" t="s">
        <v>23</v>
      </c>
      <c r="AX1" t="s">
        <v>24</v>
      </c>
      <c r="AY1" s="10" t="s">
        <v>25</v>
      </c>
      <c r="AZ1" t="s">
        <v>26</v>
      </c>
      <c r="BA1" t="s">
        <v>27</v>
      </c>
      <c r="BB1" t="s">
        <v>28</v>
      </c>
      <c r="BC1" t="s">
        <v>29</v>
      </c>
    </row>
    <row r="2" spans="1:55">
      <c r="A2" t="s">
        <v>2</v>
      </c>
      <c r="B2">
        <v>1</v>
      </c>
      <c r="C2" t="s">
        <v>2</v>
      </c>
      <c r="D2">
        <v>81</v>
      </c>
      <c r="E2">
        <v>1697</v>
      </c>
      <c r="F2" t="s">
        <v>30</v>
      </c>
      <c r="G2" s="11">
        <v>4087</v>
      </c>
      <c r="H2">
        <v>0</v>
      </c>
      <c r="I2">
        <v>1</v>
      </c>
      <c r="J2" t="s">
        <v>31</v>
      </c>
      <c r="K2" s="11">
        <v>1532</v>
      </c>
      <c r="L2">
        <v>12</v>
      </c>
      <c r="M2">
        <v>6.75</v>
      </c>
      <c r="N2" s="12">
        <v>8</v>
      </c>
      <c r="W2" s="9" t="s">
        <v>32</v>
      </c>
      <c r="X2" s="11"/>
      <c r="AB2" s="11"/>
      <c r="AE2" s="12"/>
      <c r="AG2" s="13"/>
      <c r="AH2" s="11"/>
      <c r="AL2" s="11"/>
      <c r="AR2" s="12"/>
      <c r="AS2" s="13"/>
    </row>
    <row r="3" spans="1:55">
      <c r="A3" t="s">
        <v>2</v>
      </c>
      <c r="B3">
        <v>2</v>
      </c>
      <c r="C3" t="s">
        <v>2</v>
      </c>
      <c r="D3">
        <v>1</v>
      </c>
      <c r="E3">
        <v>1698</v>
      </c>
      <c r="F3" t="s">
        <v>30</v>
      </c>
      <c r="G3" s="11">
        <v>9101</v>
      </c>
      <c r="H3">
        <v>3</v>
      </c>
      <c r="I3">
        <v>16</v>
      </c>
      <c r="J3" t="s">
        <v>33</v>
      </c>
      <c r="K3" s="11">
        <v>4892.2533000000003</v>
      </c>
      <c r="W3" s="9" t="s">
        <v>34</v>
      </c>
      <c r="X3" s="11">
        <v>480</v>
      </c>
      <c r="Y3">
        <v>2</v>
      </c>
      <c r="Z3">
        <v>0</v>
      </c>
      <c r="AA3" t="s">
        <v>35</v>
      </c>
      <c r="AB3" s="11">
        <v>1009.05</v>
      </c>
      <c r="AE3" s="12">
        <v>48.05</v>
      </c>
      <c r="AG3" s="13" t="s">
        <v>36</v>
      </c>
      <c r="AH3" s="11">
        <v>0</v>
      </c>
      <c r="AI3">
        <v>0</v>
      </c>
      <c r="AJ3">
        <v>0</v>
      </c>
      <c r="AL3" s="11"/>
      <c r="AQ3" s="11">
        <f>((X3+AH3)*112)+((Y3+AI3)*(112/4))+(Z3+AJ3)</f>
        <v>53816</v>
      </c>
      <c r="AR3" s="14">
        <f>AL3+AB3</f>
        <v>1009.05</v>
      </c>
      <c r="AS3" s="13"/>
      <c r="AZ3" s="15">
        <v>9385</v>
      </c>
      <c r="BA3" s="11">
        <f>(G3*112)+(H3*(112/4))+I3</f>
        <v>1019412</v>
      </c>
      <c r="BB3" s="11">
        <f>BA3*(1/0.7)</f>
        <v>1456302.8571428573</v>
      </c>
      <c r="BC3" s="16">
        <f>AQ3/BB3</f>
        <v>3.6953851828308862E-2</v>
      </c>
    </row>
    <row r="4" spans="1:55">
      <c r="A4" t="s">
        <v>2</v>
      </c>
      <c r="B4">
        <v>3</v>
      </c>
      <c r="C4" t="s">
        <v>2</v>
      </c>
      <c r="D4">
        <v>3</v>
      </c>
      <c r="E4">
        <v>1699</v>
      </c>
      <c r="F4" t="s">
        <v>30</v>
      </c>
      <c r="G4" s="11">
        <v>9570</v>
      </c>
      <c r="H4">
        <v>3</v>
      </c>
      <c r="I4">
        <v>27</v>
      </c>
      <c r="J4" s="17" t="s">
        <v>37</v>
      </c>
      <c r="K4" s="11">
        <v>4788.4589999999998</v>
      </c>
      <c r="W4" s="9" t="s">
        <v>34</v>
      </c>
      <c r="X4" s="11">
        <v>839</v>
      </c>
      <c r="Y4">
        <v>2</v>
      </c>
      <c r="Z4">
        <v>15</v>
      </c>
      <c r="AA4">
        <v>42</v>
      </c>
      <c r="AB4" s="11">
        <v>1763.2</v>
      </c>
      <c r="AE4" s="12"/>
      <c r="AG4" s="13" t="s">
        <v>36</v>
      </c>
      <c r="AH4" s="11">
        <v>15</v>
      </c>
      <c r="AI4">
        <v>0</v>
      </c>
      <c r="AJ4">
        <v>0</v>
      </c>
      <c r="AK4">
        <v>42</v>
      </c>
      <c r="AL4" s="11">
        <v>31.5</v>
      </c>
      <c r="AQ4" s="11">
        <f t="shared" ref="AQ4:AQ67" si="0">((X4+AH4)*112)+((Y4+AI4)*(112/4))+(Z4+AJ4)</f>
        <v>95719</v>
      </c>
      <c r="AR4" s="14">
        <f t="shared" ref="AR4:AR67" si="1">AL4+AB4</f>
        <v>1794.7</v>
      </c>
      <c r="AS4" s="13"/>
      <c r="AZ4" s="15">
        <v>16180</v>
      </c>
      <c r="BA4" s="11">
        <f t="shared" ref="BA4:BA67" si="2">(G4*112)+(H4*(112/4))+I4</f>
        <v>1071951</v>
      </c>
      <c r="BB4" s="11">
        <f t="shared" ref="BB4:BB67" si="3">BA4*(1/0.7)</f>
        <v>1531358.5714285714</v>
      </c>
      <c r="BC4" s="16">
        <f t="shared" ref="BC4:BC67" si="4">AQ4/BB4</f>
        <v>6.2505935439213178E-2</v>
      </c>
    </row>
    <row r="5" spans="1:55">
      <c r="A5" t="s">
        <v>2</v>
      </c>
      <c r="B5">
        <v>4</v>
      </c>
      <c r="C5" t="s">
        <v>2</v>
      </c>
      <c r="D5">
        <v>4</v>
      </c>
      <c r="E5">
        <v>1700</v>
      </c>
      <c r="F5" t="s">
        <v>30</v>
      </c>
      <c r="G5" s="11">
        <v>15033</v>
      </c>
      <c r="H5">
        <v>1</v>
      </c>
      <c r="I5">
        <v>25</v>
      </c>
      <c r="J5" s="17" t="s">
        <v>38</v>
      </c>
      <c r="K5" s="11">
        <v>9771.75</v>
      </c>
      <c r="W5" s="9" t="s">
        <v>34</v>
      </c>
      <c r="X5" s="11">
        <v>966</v>
      </c>
      <c r="Y5">
        <v>2</v>
      </c>
      <c r="Z5">
        <v>14</v>
      </c>
      <c r="AA5" t="s">
        <v>39</v>
      </c>
      <c r="AB5" s="11">
        <v>2416.5500000000002</v>
      </c>
      <c r="AE5" s="12"/>
      <c r="AG5" s="13" t="s">
        <v>36</v>
      </c>
      <c r="AH5" s="11">
        <v>48</v>
      </c>
      <c r="AI5">
        <v>3</v>
      </c>
      <c r="AJ5">
        <v>21</v>
      </c>
      <c r="AK5" t="s">
        <v>39</v>
      </c>
      <c r="AL5" s="11">
        <v>122.38</v>
      </c>
      <c r="AQ5" s="11">
        <f t="shared" si="0"/>
        <v>113743</v>
      </c>
      <c r="AR5" s="14">
        <f t="shared" si="1"/>
        <v>2538.9300000000003</v>
      </c>
      <c r="AS5" s="13"/>
      <c r="AZ5" s="15">
        <v>25069</v>
      </c>
      <c r="BA5" s="11">
        <f t="shared" si="2"/>
        <v>1683749</v>
      </c>
      <c r="BB5" s="11">
        <f t="shared" si="3"/>
        <v>2405355.7142857146</v>
      </c>
      <c r="BC5" s="16">
        <f t="shared" si="4"/>
        <v>4.7287392598302946E-2</v>
      </c>
    </row>
    <row r="6" spans="1:55">
      <c r="A6" t="s">
        <v>2</v>
      </c>
      <c r="B6">
        <v>5</v>
      </c>
      <c r="C6" t="s">
        <v>2</v>
      </c>
      <c r="D6">
        <v>5</v>
      </c>
      <c r="E6">
        <v>1701</v>
      </c>
      <c r="F6" t="s">
        <v>30</v>
      </c>
      <c r="G6" s="11">
        <v>6374</v>
      </c>
      <c r="H6">
        <v>0</v>
      </c>
      <c r="I6">
        <v>7</v>
      </c>
      <c r="J6" s="18" t="s">
        <v>40</v>
      </c>
      <c r="K6" s="11">
        <v>3824</v>
      </c>
      <c r="L6">
        <v>8</v>
      </c>
      <c r="M6">
        <v>9</v>
      </c>
      <c r="N6" s="12">
        <v>6</v>
      </c>
      <c r="W6" s="9" t="s">
        <v>34</v>
      </c>
      <c r="X6" s="11">
        <v>1831</v>
      </c>
      <c r="Y6">
        <v>9</v>
      </c>
      <c r="Z6">
        <v>0</v>
      </c>
      <c r="AA6" s="19" t="s">
        <v>41</v>
      </c>
      <c r="AB6" s="11">
        <v>6181</v>
      </c>
      <c r="AC6">
        <v>6</v>
      </c>
      <c r="AD6">
        <v>3</v>
      </c>
      <c r="AE6" s="12">
        <v>41</v>
      </c>
      <c r="AG6" s="13" t="s">
        <v>36</v>
      </c>
      <c r="AH6" s="11">
        <v>12</v>
      </c>
      <c r="AI6">
        <v>0</v>
      </c>
      <c r="AJ6">
        <v>0</v>
      </c>
      <c r="AK6" s="19" t="s">
        <v>41</v>
      </c>
      <c r="AL6" s="11">
        <v>40</v>
      </c>
      <c r="AM6">
        <v>10</v>
      </c>
      <c r="AN6">
        <v>0</v>
      </c>
      <c r="AO6">
        <v>169</v>
      </c>
      <c r="AQ6" s="11">
        <f t="shared" si="0"/>
        <v>206668</v>
      </c>
      <c r="AR6" s="14">
        <f t="shared" si="1"/>
        <v>6221</v>
      </c>
      <c r="AS6" s="13"/>
      <c r="AZ6" s="15">
        <v>26764</v>
      </c>
      <c r="BA6" s="11">
        <f t="shared" si="2"/>
        <v>713895</v>
      </c>
      <c r="BB6" s="11">
        <f t="shared" si="3"/>
        <v>1019850</v>
      </c>
      <c r="BC6" s="16">
        <f t="shared" si="4"/>
        <v>0.20264548708143354</v>
      </c>
    </row>
    <row r="7" spans="1:55" s="20" customFormat="1">
      <c r="A7" s="20" t="s">
        <v>2</v>
      </c>
      <c r="B7" s="20">
        <v>6</v>
      </c>
      <c r="C7" s="20" t="s">
        <v>2</v>
      </c>
      <c r="D7" s="20">
        <v>6</v>
      </c>
      <c r="E7" s="20">
        <v>1702</v>
      </c>
      <c r="F7" s="20" t="s">
        <v>32</v>
      </c>
      <c r="G7" s="21"/>
      <c r="J7" s="22"/>
      <c r="K7" s="21"/>
      <c r="N7" s="23"/>
      <c r="P7" s="24"/>
      <c r="U7" s="23"/>
      <c r="W7" s="25" t="s">
        <v>34</v>
      </c>
      <c r="X7" s="21">
        <v>398</v>
      </c>
      <c r="Y7" s="20">
        <v>2</v>
      </c>
      <c r="Z7" s="20">
        <v>21</v>
      </c>
      <c r="AA7" s="26" t="s">
        <v>41</v>
      </c>
      <c r="AB7" s="21">
        <v>2348</v>
      </c>
      <c r="AC7" s="20">
        <v>11</v>
      </c>
      <c r="AD7" s="20">
        <v>4.75</v>
      </c>
      <c r="AE7" s="23">
        <v>28</v>
      </c>
      <c r="AG7" s="24" t="s">
        <v>36</v>
      </c>
      <c r="AH7" s="21">
        <v>18</v>
      </c>
      <c r="AI7" s="20">
        <v>0</v>
      </c>
      <c r="AJ7" s="20">
        <v>0</v>
      </c>
      <c r="AK7" s="26" t="s">
        <v>41</v>
      </c>
      <c r="AL7" s="21">
        <v>60</v>
      </c>
      <c r="AM7" s="20">
        <v>15</v>
      </c>
      <c r="AN7" s="20">
        <v>0</v>
      </c>
      <c r="AO7" s="20">
        <v>126</v>
      </c>
      <c r="AP7" s="27"/>
      <c r="AQ7" s="21">
        <f t="shared" si="0"/>
        <v>46669</v>
      </c>
      <c r="AR7" s="28">
        <f t="shared" si="1"/>
        <v>2408</v>
      </c>
      <c r="AS7" s="24"/>
      <c r="AT7" s="25"/>
      <c r="AU7" s="29"/>
      <c r="AW7" s="29"/>
      <c r="AY7" s="29"/>
      <c r="AZ7" s="30">
        <v>22763</v>
      </c>
      <c r="BA7" s="21">
        <f t="shared" si="2"/>
        <v>0</v>
      </c>
      <c r="BB7" s="21">
        <f t="shared" si="3"/>
        <v>0</v>
      </c>
      <c r="BC7" s="31"/>
    </row>
    <row r="8" spans="1:55" s="20" customFormat="1">
      <c r="A8" s="20" t="s">
        <v>2</v>
      </c>
      <c r="B8" s="20">
        <v>7</v>
      </c>
      <c r="C8" s="20" t="s">
        <v>2</v>
      </c>
      <c r="D8" s="20">
        <v>7</v>
      </c>
      <c r="E8" s="20">
        <v>1703</v>
      </c>
      <c r="F8" s="20" t="s">
        <v>30</v>
      </c>
      <c r="G8" s="21">
        <v>4840</v>
      </c>
      <c r="H8" s="20">
        <v>2</v>
      </c>
      <c r="I8" s="20">
        <v>7</v>
      </c>
      <c r="J8" s="26" t="s">
        <v>38</v>
      </c>
      <c r="K8" s="21">
        <v>3146</v>
      </c>
      <c r="L8" s="20">
        <v>7</v>
      </c>
      <c r="M8" s="20">
        <v>3.75</v>
      </c>
      <c r="N8" s="23">
        <v>6</v>
      </c>
      <c r="P8" s="24"/>
      <c r="U8" s="23"/>
      <c r="W8" s="25" t="s">
        <v>34</v>
      </c>
      <c r="X8" s="21">
        <v>268</v>
      </c>
      <c r="Y8" s="20">
        <v>3</v>
      </c>
      <c r="Z8" s="20">
        <v>0</v>
      </c>
      <c r="AA8" s="26" t="s">
        <v>41</v>
      </c>
      <c r="AB8" s="21">
        <v>907</v>
      </c>
      <c r="AC8" s="20">
        <v>0</v>
      </c>
      <c r="AD8" s="20">
        <v>7.5</v>
      </c>
      <c r="AE8" s="23">
        <v>31</v>
      </c>
      <c r="AG8" s="24" t="s">
        <v>36</v>
      </c>
      <c r="AH8" s="21">
        <v>12</v>
      </c>
      <c r="AI8" s="20">
        <v>0</v>
      </c>
      <c r="AJ8" s="20">
        <v>10</v>
      </c>
      <c r="AK8" s="26" t="s">
        <v>41</v>
      </c>
      <c r="AL8" s="21">
        <v>40</v>
      </c>
      <c r="AM8" s="20">
        <v>10</v>
      </c>
      <c r="AN8" s="20">
        <v>0</v>
      </c>
      <c r="AO8" s="20">
        <v>140</v>
      </c>
      <c r="AP8" s="27"/>
      <c r="AQ8" s="21">
        <f t="shared" si="0"/>
        <v>31454</v>
      </c>
      <c r="AR8" s="28">
        <f t="shared" si="1"/>
        <v>947</v>
      </c>
      <c r="AS8" s="24"/>
      <c r="AT8" s="25"/>
      <c r="AU8" s="29"/>
      <c r="AW8" s="29"/>
      <c r="AY8" s="29"/>
      <c r="AZ8" s="30">
        <v>10154</v>
      </c>
      <c r="BA8" s="21">
        <f t="shared" si="2"/>
        <v>542143</v>
      </c>
      <c r="BB8" s="21">
        <f t="shared" si="3"/>
        <v>774490</v>
      </c>
      <c r="BC8" s="31">
        <f t="shared" si="4"/>
        <v>4.0612532117909848E-2</v>
      </c>
    </row>
    <row r="9" spans="1:55" s="20" customFormat="1">
      <c r="A9" s="20" t="s">
        <v>2</v>
      </c>
      <c r="B9" s="20">
        <v>8</v>
      </c>
      <c r="C9" s="20" t="s">
        <v>2</v>
      </c>
      <c r="D9" s="20">
        <v>8</v>
      </c>
      <c r="E9" s="20">
        <v>1704</v>
      </c>
      <c r="F9" s="20" t="s">
        <v>30</v>
      </c>
      <c r="G9" s="21">
        <v>11886</v>
      </c>
      <c r="H9" s="20">
        <v>2</v>
      </c>
      <c r="I9" s="20">
        <v>14</v>
      </c>
      <c r="J9" s="26" t="s">
        <v>40</v>
      </c>
      <c r="K9" s="21">
        <v>7131</v>
      </c>
      <c r="L9" s="20">
        <v>19</v>
      </c>
      <c r="M9" s="20">
        <v>6</v>
      </c>
      <c r="N9" s="23">
        <v>6</v>
      </c>
      <c r="P9" s="24"/>
      <c r="U9" s="23"/>
      <c r="W9" s="25" t="s">
        <v>34</v>
      </c>
      <c r="X9" s="21">
        <v>405</v>
      </c>
      <c r="Y9" s="20">
        <v>2</v>
      </c>
      <c r="Z9" s="20">
        <v>21</v>
      </c>
      <c r="AA9" s="26" t="s">
        <v>41</v>
      </c>
      <c r="AB9" s="21">
        <v>1369</v>
      </c>
      <c r="AC9" s="20">
        <v>3</v>
      </c>
      <c r="AD9" s="20">
        <v>10.75</v>
      </c>
      <c r="AE9" s="23">
        <v>53</v>
      </c>
      <c r="AG9" s="24" t="s">
        <v>36</v>
      </c>
      <c r="AH9" s="21">
        <v>54</v>
      </c>
      <c r="AI9" s="20">
        <v>0</v>
      </c>
      <c r="AJ9" s="20">
        <v>10</v>
      </c>
      <c r="AK9" s="26" t="s">
        <v>41</v>
      </c>
      <c r="AL9" s="21">
        <v>182</v>
      </c>
      <c r="AM9" s="20">
        <v>5</v>
      </c>
      <c r="AN9" s="20">
        <v>0</v>
      </c>
      <c r="AO9" s="20">
        <v>145</v>
      </c>
      <c r="AP9" s="27"/>
      <c r="AQ9" s="21">
        <f t="shared" si="0"/>
        <v>51495</v>
      </c>
      <c r="AR9" s="28">
        <f t="shared" si="1"/>
        <v>1551</v>
      </c>
      <c r="AS9" s="24"/>
      <c r="AT9" s="25"/>
      <c r="AU9" s="29"/>
      <c r="AW9" s="29"/>
      <c r="AY9" s="29"/>
      <c r="AZ9" s="30">
        <v>16036</v>
      </c>
      <c r="BA9" s="21">
        <f t="shared" si="2"/>
        <v>1331302</v>
      </c>
      <c r="BB9" s="21">
        <f t="shared" si="3"/>
        <v>1901860</v>
      </c>
      <c r="BC9" s="31">
        <f t="shared" si="4"/>
        <v>2.707612547716446E-2</v>
      </c>
    </row>
    <row r="10" spans="1:55" s="20" customFormat="1">
      <c r="A10" s="20" t="s">
        <v>2</v>
      </c>
      <c r="B10" s="20">
        <v>9</v>
      </c>
      <c r="C10" s="20" t="s">
        <v>2</v>
      </c>
      <c r="E10" s="20">
        <v>1705</v>
      </c>
      <c r="F10" s="20" t="s">
        <v>32</v>
      </c>
      <c r="G10" s="21"/>
      <c r="J10" s="26"/>
      <c r="K10" s="21"/>
      <c r="N10" s="23"/>
      <c r="P10" s="24"/>
      <c r="U10" s="23"/>
      <c r="W10" s="25" t="s">
        <v>32</v>
      </c>
      <c r="X10" s="21"/>
      <c r="AA10" s="26"/>
      <c r="AB10" s="21"/>
      <c r="AE10" s="23"/>
      <c r="AG10" s="20" t="s">
        <v>32</v>
      </c>
      <c r="AH10" s="21"/>
      <c r="AK10" s="26"/>
      <c r="AL10" s="21"/>
      <c r="AP10" s="27"/>
      <c r="AQ10" s="21"/>
      <c r="AR10" s="28"/>
      <c r="AS10" s="24"/>
      <c r="AT10" s="25"/>
      <c r="AU10" s="29"/>
      <c r="AW10" s="29"/>
      <c r="AY10" s="29"/>
      <c r="AZ10" s="30">
        <v>13907</v>
      </c>
      <c r="BA10" s="21">
        <f t="shared" si="2"/>
        <v>0</v>
      </c>
      <c r="BB10" s="21">
        <f t="shared" si="3"/>
        <v>0</v>
      </c>
      <c r="BC10" s="31"/>
    </row>
    <row r="11" spans="1:55" s="20" customFormat="1">
      <c r="A11" s="20" t="s">
        <v>2</v>
      </c>
      <c r="B11" s="20">
        <v>10</v>
      </c>
      <c r="C11" s="20" t="s">
        <v>2</v>
      </c>
      <c r="D11" s="20">
        <v>9</v>
      </c>
      <c r="E11" s="20">
        <v>1706</v>
      </c>
      <c r="F11" s="20" t="s">
        <v>30</v>
      </c>
      <c r="G11" s="21">
        <v>24033</v>
      </c>
      <c r="H11" s="20">
        <v>0</v>
      </c>
      <c r="I11" s="20">
        <v>16</v>
      </c>
      <c r="J11" s="26" t="s">
        <v>40</v>
      </c>
      <c r="K11" s="21">
        <v>14419</v>
      </c>
      <c r="L11" s="20">
        <v>17</v>
      </c>
      <c r="M11" s="20">
        <v>8.5</v>
      </c>
      <c r="N11" s="23">
        <v>6</v>
      </c>
      <c r="P11" s="24"/>
      <c r="U11" s="23"/>
      <c r="W11" s="25" t="s">
        <v>34</v>
      </c>
      <c r="X11" s="21">
        <v>224</v>
      </c>
      <c r="Y11" s="20">
        <v>3</v>
      </c>
      <c r="Z11" s="20">
        <v>0</v>
      </c>
      <c r="AA11" s="26" t="s">
        <v>41</v>
      </c>
      <c r="AB11" s="21">
        <v>758</v>
      </c>
      <c r="AC11" s="20">
        <v>10</v>
      </c>
      <c r="AD11" s="20">
        <v>7</v>
      </c>
      <c r="AE11" s="23">
        <v>48</v>
      </c>
      <c r="AG11" s="24" t="s">
        <v>36</v>
      </c>
      <c r="AH11" s="21">
        <v>94</v>
      </c>
      <c r="AI11" s="20">
        <v>0</v>
      </c>
      <c r="AJ11" s="20">
        <v>0</v>
      </c>
      <c r="AK11" s="26" t="s">
        <v>41</v>
      </c>
      <c r="AL11" s="21">
        <v>317</v>
      </c>
      <c r="AM11" s="20">
        <v>5</v>
      </c>
      <c r="AN11" s="20">
        <v>0</v>
      </c>
      <c r="AO11" s="20">
        <v>85</v>
      </c>
      <c r="AP11" s="27"/>
      <c r="AQ11" s="21">
        <f t="shared" si="0"/>
        <v>35700</v>
      </c>
      <c r="AR11" s="28">
        <f t="shared" si="1"/>
        <v>1075</v>
      </c>
      <c r="AS11" s="24"/>
      <c r="AT11" s="25"/>
      <c r="AU11" s="29"/>
      <c r="AW11" s="29"/>
      <c r="AY11" s="29"/>
      <c r="AZ11" s="30">
        <v>13232</v>
      </c>
      <c r="BA11" s="21">
        <f t="shared" si="2"/>
        <v>2691712</v>
      </c>
      <c r="BB11" s="21">
        <f t="shared" si="3"/>
        <v>3845302.8571428573</v>
      </c>
      <c r="BC11" s="31">
        <f t="shared" si="4"/>
        <v>9.2840541632983019E-3</v>
      </c>
    </row>
    <row r="12" spans="1:55" s="20" customFormat="1">
      <c r="A12" s="20" t="s">
        <v>2</v>
      </c>
      <c r="B12" s="20">
        <v>11</v>
      </c>
      <c r="C12" s="20" t="s">
        <v>2</v>
      </c>
      <c r="D12" s="20">
        <v>10</v>
      </c>
      <c r="E12" s="20">
        <v>1707</v>
      </c>
      <c r="F12" s="20" t="s">
        <v>30</v>
      </c>
      <c r="G12" s="21">
        <v>28554</v>
      </c>
      <c r="H12" s="20">
        <v>3</v>
      </c>
      <c r="I12" s="20">
        <v>5</v>
      </c>
      <c r="J12" s="32" t="s">
        <v>40</v>
      </c>
      <c r="K12" s="21">
        <v>11132</v>
      </c>
      <c r="L12" s="20">
        <v>17</v>
      </c>
      <c r="M12" s="20">
        <v>6</v>
      </c>
      <c r="N12" s="23"/>
      <c r="P12" s="24"/>
      <c r="U12" s="23"/>
      <c r="W12" s="25" t="s">
        <v>34</v>
      </c>
      <c r="X12" s="21">
        <v>493</v>
      </c>
      <c r="Y12" s="20">
        <v>0</v>
      </c>
      <c r="Z12" s="20">
        <v>21</v>
      </c>
      <c r="AA12" s="26" t="s">
        <v>42</v>
      </c>
      <c r="AB12" s="21">
        <v>1665.5</v>
      </c>
      <c r="AE12" s="23"/>
      <c r="AG12" s="24" t="s">
        <v>36</v>
      </c>
      <c r="AH12" s="21">
        <v>200</v>
      </c>
      <c r="AI12" s="20">
        <v>1</v>
      </c>
      <c r="AJ12" s="20">
        <v>0</v>
      </c>
      <c r="AK12" s="26" t="s">
        <v>43</v>
      </c>
      <c r="AL12" s="21">
        <v>675.84</v>
      </c>
      <c r="AP12" s="27"/>
      <c r="AQ12" s="21">
        <f t="shared" si="0"/>
        <v>77665</v>
      </c>
      <c r="AR12" s="28">
        <f t="shared" si="1"/>
        <v>2341.34</v>
      </c>
      <c r="AS12" s="24"/>
      <c r="AT12" s="25"/>
      <c r="AU12" s="29"/>
      <c r="AW12" s="29"/>
      <c r="AY12" s="29"/>
      <c r="AZ12" s="30">
        <v>7982</v>
      </c>
      <c r="BA12" s="21">
        <f t="shared" si="2"/>
        <v>3198137</v>
      </c>
      <c r="BB12" s="21">
        <f t="shared" si="3"/>
        <v>4568767.1428571427</v>
      </c>
      <c r="BC12" s="31">
        <f t="shared" si="4"/>
        <v>1.6999115422510043E-2</v>
      </c>
    </row>
    <row r="13" spans="1:55" s="20" customFormat="1">
      <c r="A13" s="20" t="s">
        <v>2</v>
      </c>
      <c r="B13" s="20">
        <v>12</v>
      </c>
      <c r="C13" s="20" t="s">
        <v>2</v>
      </c>
      <c r="D13" s="20">
        <v>11</v>
      </c>
      <c r="E13" s="20">
        <v>1708</v>
      </c>
      <c r="F13" s="20" t="s">
        <v>30</v>
      </c>
      <c r="G13" s="21">
        <v>18598</v>
      </c>
      <c r="H13" s="20">
        <v>0</v>
      </c>
      <c r="I13" s="20">
        <v>14</v>
      </c>
      <c r="J13" s="26" t="s">
        <v>40</v>
      </c>
      <c r="K13" s="21">
        <v>11158</v>
      </c>
      <c r="L13" s="20">
        <v>17</v>
      </c>
      <c r="M13" s="20">
        <v>6</v>
      </c>
      <c r="N13" s="23"/>
      <c r="P13" s="24"/>
      <c r="U13" s="23"/>
      <c r="W13" s="25" t="s">
        <v>34</v>
      </c>
      <c r="X13" s="21">
        <v>222</v>
      </c>
      <c r="Y13" s="20">
        <v>3</v>
      </c>
      <c r="Z13" s="20">
        <v>7</v>
      </c>
      <c r="AA13" s="26" t="s">
        <v>41</v>
      </c>
      <c r="AB13" s="21">
        <v>752</v>
      </c>
      <c r="AE13" s="23"/>
      <c r="AG13" s="24" t="s">
        <v>36</v>
      </c>
      <c r="AH13" s="21">
        <v>139</v>
      </c>
      <c r="AI13" s="20">
        <v>2</v>
      </c>
      <c r="AJ13" s="20">
        <v>0</v>
      </c>
      <c r="AK13" s="26" t="s">
        <v>41</v>
      </c>
      <c r="AL13" s="21">
        <v>470.81</v>
      </c>
      <c r="AP13" s="27"/>
      <c r="AQ13" s="21">
        <f t="shared" si="0"/>
        <v>40579</v>
      </c>
      <c r="AR13" s="28">
        <f t="shared" si="1"/>
        <v>1222.81</v>
      </c>
      <c r="AS13" s="24"/>
      <c r="AT13" s="25"/>
      <c r="AU13" s="29"/>
      <c r="AW13" s="29"/>
      <c r="AY13" s="29"/>
      <c r="AZ13" s="30">
        <v>18068</v>
      </c>
      <c r="BA13" s="21">
        <f t="shared" si="2"/>
        <v>2082990</v>
      </c>
      <c r="BB13" s="21">
        <f t="shared" si="3"/>
        <v>2975700</v>
      </c>
      <c r="BC13" s="31">
        <f t="shared" si="4"/>
        <v>1.3636791343213361E-2</v>
      </c>
    </row>
    <row r="14" spans="1:55" s="20" customFormat="1">
      <c r="A14" s="20" t="s">
        <v>2</v>
      </c>
      <c r="B14" s="20">
        <v>13</v>
      </c>
      <c r="C14" s="20" t="s">
        <v>2</v>
      </c>
      <c r="D14" s="20">
        <v>12</v>
      </c>
      <c r="E14" s="20">
        <v>1709</v>
      </c>
      <c r="F14" s="20" t="s">
        <v>30</v>
      </c>
      <c r="G14" s="21">
        <v>7747</v>
      </c>
      <c r="H14" s="20">
        <v>3</v>
      </c>
      <c r="I14" s="20">
        <v>19</v>
      </c>
      <c r="J14" s="26" t="s">
        <v>38</v>
      </c>
      <c r="K14" s="21">
        <v>6036</v>
      </c>
      <c r="L14" s="20">
        <v>2</v>
      </c>
      <c r="M14" s="20">
        <v>11.5</v>
      </c>
      <c r="N14" s="23">
        <v>5</v>
      </c>
      <c r="P14" s="24"/>
      <c r="U14" s="23"/>
      <c r="W14" s="25" t="s">
        <v>34</v>
      </c>
      <c r="X14" s="21">
        <v>347</v>
      </c>
      <c r="Y14" s="20">
        <v>3</v>
      </c>
      <c r="Z14" s="20">
        <v>7</v>
      </c>
      <c r="AA14" s="26" t="s">
        <v>41</v>
      </c>
      <c r="AB14" s="21">
        <v>1173.8699999999999</v>
      </c>
      <c r="AE14" s="23">
        <v>33</v>
      </c>
      <c r="AG14" s="24" t="s">
        <v>36</v>
      </c>
      <c r="AH14" s="21">
        <v>154</v>
      </c>
      <c r="AI14" s="20">
        <v>3</v>
      </c>
      <c r="AJ14" s="20">
        <v>0</v>
      </c>
      <c r="AK14" s="26" t="s">
        <v>41</v>
      </c>
      <c r="AL14" s="21">
        <v>522</v>
      </c>
      <c r="AM14" s="20">
        <v>5</v>
      </c>
      <c r="AN14" s="20">
        <v>7.5</v>
      </c>
      <c r="AO14" s="20">
        <v>132</v>
      </c>
      <c r="AP14" s="27"/>
      <c r="AQ14" s="21">
        <f t="shared" si="0"/>
        <v>56287</v>
      </c>
      <c r="AR14" s="28">
        <f t="shared" si="1"/>
        <v>1695.87</v>
      </c>
      <c r="AS14" s="24"/>
      <c r="AT14" s="25"/>
      <c r="AU14" s="29"/>
      <c r="AW14" s="29"/>
      <c r="AY14" s="29"/>
      <c r="AZ14" s="30">
        <v>9388</v>
      </c>
      <c r="BA14" s="21">
        <f t="shared" si="2"/>
        <v>867767</v>
      </c>
      <c r="BB14" s="21">
        <f t="shared" si="3"/>
        <v>1239667.142857143</v>
      </c>
      <c r="BC14" s="31">
        <f t="shared" si="4"/>
        <v>4.5404930125252513E-2</v>
      </c>
    </row>
    <row r="15" spans="1:55" s="20" customFormat="1">
      <c r="A15" s="20" t="s">
        <v>2</v>
      </c>
      <c r="B15" s="20">
        <v>14</v>
      </c>
      <c r="C15" s="20" t="s">
        <v>2</v>
      </c>
      <c r="D15" s="20">
        <v>13</v>
      </c>
      <c r="E15" s="20">
        <v>1710</v>
      </c>
      <c r="F15" s="20" t="s">
        <v>30</v>
      </c>
      <c r="G15" s="21">
        <v>8535</v>
      </c>
      <c r="H15" s="20">
        <v>2</v>
      </c>
      <c r="I15" s="20">
        <v>0</v>
      </c>
      <c r="J15" s="26" t="s">
        <v>40</v>
      </c>
      <c r="K15" s="21">
        <v>5121</v>
      </c>
      <c r="L15" s="20">
        <v>6</v>
      </c>
      <c r="M15" s="20">
        <v>0</v>
      </c>
      <c r="N15" s="23">
        <v>5</v>
      </c>
      <c r="P15" s="24"/>
      <c r="U15" s="23"/>
      <c r="W15" s="25" t="s">
        <v>34</v>
      </c>
      <c r="X15" s="21">
        <v>326</v>
      </c>
      <c r="Y15" s="20">
        <v>3</v>
      </c>
      <c r="Z15" s="20">
        <v>7</v>
      </c>
      <c r="AA15" s="26" t="s">
        <v>41</v>
      </c>
      <c r="AB15" s="21">
        <v>1102</v>
      </c>
      <c r="AC15" s="20">
        <v>19</v>
      </c>
      <c r="AD15" s="20">
        <v>10</v>
      </c>
      <c r="AE15" s="23">
        <v>30</v>
      </c>
      <c r="AG15" s="24" t="s">
        <v>36</v>
      </c>
      <c r="AH15" s="21">
        <v>200</v>
      </c>
      <c r="AI15" s="20">
        <v>0</v>
      </c>
      <c r="AJ15" s="20">
        <v>8</v>
      </c>
      <c r="AK15" s="26" t="s">
        <v>41</v>
      </c>
      <c r="AL15" s="21">
        <v>675</v>
      </c>
      <c r="AM15" s="20">
        <v>4</v>
      </c>
      <c r="AN15" s="20">
        <v>9.75</v>
      </c>
      <c r="AO15" s="20">
        <v>143</v>
      </c>
      <c r="AP15" s="27"/>
      <c r="AQ15" s="21">
        <f t="shared" si="0"/>
        <v>59011</v>
      </c>
      <c r="AR15" s="28">
        <f t="shared" si="1"/>
        <v>1777</v>
      </c>
      <c r="AS15" s="24"/>
      <c r="AT15" s="25"/>
      <c r="AU15" s="29"/>
      <c r="AW15" s="29"/>
      <c r="AY15" s="29"/>
      <c r="AZ15" s="30">
        <v>13582</v>
      </c>
      <c r="BA15" s="21">
        <f t="shared" si="2"/>
        <v>955976</v>
      </c>
      <c r="BB15" s="21">
        <f t="shared" si="3"/>
        <v>1365680</v>
      </c>
      <c r="BC15" s="31">
        <f t="shared" si="4"/>
        <v>4.3209975982660652E-2</v>
      </c>
    </row>
    <row r="16" spans="1:55" s="20" customFormat="1">
      <c r="A16" s="20" t="s">
        <v>2</v>
      </c>
      <c r="B16" s="20">
        <v>15</v>
      </c>
      <c r="C16" s="20" t="s">
        <v>2</v>
      </c>
      <c r="D16" s="20">
        <v>14</v>
      </c>
      <c r="E16" s="20">
        <v>1711</v>
      </c>
      <c r="F16" s="20" t="s">
        <v>30</v>
      </c>
      <c r="G16" s="21">
        <v>12446</v>
      </c>
      <c r="H16" s="20">
        <v>3</v>
      </c>
      <c r="I16" s="20">
        <v>21</v>
      </c>
      <c r="J16" s="26" t="s">
        <v>40</v>
      </c>
      <c r="K16" s="21">
        <v>7468</v>
      </c>
      <c r="L16" s="20">
        <v>3</v>
      </c>
      <c r="M16" s="20">
        <v>3</v>
      </c>
      <c r="N16" s="23">
        <v>6</v>
      </c>
      <c r="P16" s="24"/>
      <c r="U16" s="23"/>
      <c r="W16" s="25" t="s">
        <v>34</v>
      </c>
      <c r="X16" s="21">
        <v>205</v>
      </c>
      <c r="Y16" s="20">
        <v>2</v>
      </c>
      <c r="Z16" s="20">
        <v>7</v>
      </c>
      <c r="AA16" s="26" t="s">
        <v>44</v>
      </c>
      <c r="AB16" s="21">
        <v>693</v>
      </c>
      <c r="AC16" s="20">
        <v>15</v>
      </c>
      <c r="AD16" s="20">
        <v>5.5</v>
      </c>
      <c r="AE16" s="23">
        <v>37</v>
      </c>
      <c r="AG16" s="24" t="s">
        <v>36</v>
      </c>
      <c r="AH16" s="21">
        <v>242</v>
      </c>
      <c r="AI16" s="20">
        <v>1</v>
      </c>
      <c r="AJ16" s="20">
        <v>8</v>
      </c>
      <c r="AK16" s="26" t="s">
        <v>41</v>
      </c>
      <c r="AL16" s="21">
        <v>817</v>
      </c>
      <c r="AM16" s="20">
        <v>11</v>
      </c>
      <c r="AN16" s="20">
        <v>10.5</v>
      </c>
      <c r="AO16" s="20">
        <v>139</v>
      </c>
      <c r="AP16" s="27"/>
      <c r="AQ16" s="21">
        <f t="shared" si="0"/>
        <v>50163</v>
      </c>
      <c r="AR16" s="28">
        <f t="shared" si="1"/>
        <v>1510</v>
      </c>
      <c r="AS16" s="24"/>
      <c r="AT16" s="25"/>
      <c r="AU16" s="29"/>
      <c r="AW16" s="29"/>
      <c r="AY16" s="29"/>
      <c r="AZ16" s="30">
        <v>13468</v>
      </c>
      <c r="BA16" s="21">
        <f t="shared" si="2"/>
        <v>1394057</v>
      </c>
      <c r="BB16" s="21">
        <f t="shared" si="3"/>
        <v>1991510</v>
      </c>
      <c r="BC16" s="31">
        <f t="shared" si="4"/>
        <v>2.5188424863545753E-2</v>
      </c>
    </row>
    <row r="17" spans="1:55" s="20" customFormat="1">
      <c r="A17" s="20" t="s">
        <v>2</v>
      </c>
      <c r="B17" s="20">
        <v>16</v>
      </c>
      <c r="C17" s="20" t="s">
        <v>2</v>
      </c>
      <c r="E17" s="20">
        <v>1713</v>
      </c>
      <c r="F17" s="20" t="s">
        <v>32</v>
      </c>
      <c r="G17" s="21"/>
      <c r="J17" s="26"/>
      <c r="K17" s="21"/>
      <c r="N17" s="23"/>
      <c r="P17" s="24"/>
      <c r="U17" s="23"/>
      <c r="W17" s="25" t="s">
        <v>32</v>
      </c>
      <c r="X17" s="21"/>
      <c r="AA17" s="26"/>
      <c r="AB17" s="21"/>
      <c r="AE17" s="23"/>
      <c r="AG17" s="20" t="s">
        <v>32</v>
      </c>
      <c r="AH17" s="21"/>
      <c r="AK17" s="26"/>
      <c r="AL17" s="21"/>
      <c r="AP17" s="27"/>
      <c r="AQ17" s="21"/>
      <c r="AR17" s="28"/>
      <c r="AS17" s="24"/>
      <c r="AT17" s="25"/>
      <c r="AU17" s="29"/>
      <c r="AW17" s="29"/>
      <c r="AY17" s="29"/>
      <c r="AZ17" s="30">
        <v>11128</v>
      </c>
      <c r="BA17" s="21">
        <f t="shared" si="2"/>
        <v>0</v>
      </c>
      <c r="BB17" s="21">
        <f t="shared" si="3"/>
        <v>0</v>
      </c>
      <c r="BC17" s="31"/>
    </row>
    <row r="18" spans="1:55" s="20" customFormat="1">
      <c r="A18" s="20" t="s">
        <v>2</v>
      </c>
      <c r="B18" s="20">
        <v>17</v>
      </c>
      <c r="C18" s="20" t="s">
        <v>2</v>
      </c>
      <c r="D18" s="20">
        <v>15</v>
      </c>
      <c r="E18" s="20">
        <v>1714</v>
      </c>
      <c r="F18" s="20" t="s">
        <v>30</v>
      </c>
      <c r="G18" s="21">
        <v>15828</v>
      </c>
      <c r="H18" s="20">
        <v>3</v>
      </c>
      <c r="I18" s="20">
        <v>21</v>
      </c>
      <c r="J18" s="26" t="s">
        <v>40</v>
      </c>
      <c r="K18" s="21">
        <v>9497</v>
      </c>
      <c r="L18" s="20">
        <v>7</v>
      </c>
      <c r="M18" s="20">
        <v>3</v>
      </c>
      <c r="N18" s="23">
        <v>5</v>
      </c>
      <c r="P18" s="24"/>
      <c r="U18" s="23"/>
      <c r="W18" s="25" t="s">
        <v>34</v>
      </c>
      <c r="X18" s="21">
        <v>415</v>
      </c>
      <c r="Y18" s="20">
        <v>3</v>
      </c>
      <c r="Z18" s="20">
        <v>7</v>
      </c>
      <c r="AA18" s="26" t="s">
        <v>41</v>
      </c>
      <c r="AB18" s="21">
        <v>1403</v>
      </c>
      <c r="AC18" s="20">
        <v>7</v>
      </c>
      <c r="AD18" s="20">
        <v>4</v>
      </c>
      <c r="AE18" s="23">
        <v>32</v>
      </c>
      <c r="AG18" s="24" t="s">
        <v>36</v>
      </c>
      <c r="AH18" s="21">
        <v>72</v>
      </c>
      <c r="AI18" s="20">
        <v>0</v>
      </c>
      <c r="AJ18" s="20">
        <v>0</v>
      </c>
      <c r="AK18" s="26" t="s">
        <v>41</v>
      </c>
      <c r="AL18" s="21">
        <v>243</v>
      </c>
      <c r="AM18" s="20">
        <v>0</v>
      </c>
      <c r="AN18" s="20">
        <v>0</v>
      </c>
      <c r="AO18" s="20">
        <v>155</v>
      </c>
      <c r="AP18" s="27"/>
      <c r="AQ18" s="21">
        <f t="shared" si="0"/>
        <v>54635</v>
      </c>
      <c r="AR18" s="28">
        <f t="shared" si="1"/>
        <v>1646</v>
      </c>
      <c r="AS18" s="24"/>
      <c r="AT18" s="25"/>
      <c r="AU18" s="29"/>
      <c r="AW18" s="29"/>
      <c r="AY18" s="29"/>
      <c r="AZ18" s="30">
        <v>14303</v>
      </c>
      <c r="BA18" s="21">
        <f t="shared" si="2"/>
        <v>1772841</v>
      </c>
      <c r="BB18" s="21">
        <f t="shared" si="3"/>
        <v>2532630</v>
      </c>
      <c r="BC18" s="31">
        <f t="shared" si="4"/>
        <v>2.1572436558044403E-2</v>
      </c>
    </row>
    <row r="19" spans="1:55">
      <c r="A19" t="s">
        <v>2</v>
      </c>
      <c r="B19">
        <v>18</v>
      </c>
      <c r="C19" t="s">
        <v>2</v>
      </c>
      <c r="D19">
        <v>16</v>
      </c>
      <c r="E19">
        <v>1715</v>
      </c>
      <c r="F19" t="s">
        <v>30</v>
      </c>
      <c r="G19" s="11">
        <v>14662</v>
      </c>
      <c r="H19">
        <v>1</v>
      </c>
      <c r="I19">
        <v>21</v>
      </c>
      <c r="J19" s="19" t="s">
        <v>40</v>
      </c>
      <c r="K19" s="11">
        <v>8797</v>
      </c>
      <c r="L19">
        <v>9</v>
      </c>
      <c r="M19">
        <v>5</v>
      </c>
      <c r="N19" s="12">
        <v>5</v>
      </c>
      <c r="W19" s="9" t="s">
        <v>34</v>
      </c>
      <c r="X19" s="11">
        <v>446</v>
      </c>
      <c r="Y19">
        <v>1</v>
      </c>
      <c r="Z19">
        <v>14</v>
      </c>
      <c r="AA19" s="19" t="s">
        <v>41</v>
      </c>
      <c r="AB19" s="11">
        <v>1506</v>
      </c>
      <c r="AC19">
        <v>10</v>
      </c>
      <c r="AD19">
        <v>3.75</v>
      </c>
      <c r="AE19" s="12">
        <v>33</v>
      </c>
      <c r="AG19" s="13" t="s">
        <v>36</v>
      </c>
      <c r="AH19" s="11">
        <v>85</v>
      </c>
      <c r="AI19">
        <v>0</v>
      </c>
      <c r="AJ19">
        <v>0</v>
      </c>
      <c r="AK19" s="19" t="s">
        <v>41</v>
      </c>
      <c r="AL19" s="11">
        <v>286</v>
      </c>
      <c r="AM19">
        <v>17</v>
      </c>
      <c r="AN19">
        <v>6</v>
      </c>
      <c r="AO19">
        <v>164</v>
      </c>
      <c r="AQ19" s="11">
        <f t="shared" si="0"/>
        <v>59514</v>
      </c>
      <c r="AR19" s="14">
        <f t="shared" si="1"/>
        <v>1792</v>
      </c>
      <c r="AS19" s="13"/>
      <c r="AZ19" s="15">
        <v>16563</v>
      </c>
      <c r="BA19" s="11">
        <f t="shared" si="2"/>
        <v>1642193</v>
      </c>
      <c r="BB19" s="11">
        <f t="shared" si="3"/>
        <v>2345990</v>
      </c>
      <c r="BC19" s="16">
        <f t="shared" si="4"/>
        <v>2.536839457968704E-2</v>
      </c>
    </row>
    <row r="20" spans="1:55">
      <c r="A20" t="s">
        <v>2</v>
      </c>
      <c r="B20">
        <v>19</v>
      </c>
      <c r="C20" t="s">
        <v>2</v>
      </c>
      <c r="D20">
        <v>17</v>
      </c>
      <c r="E20">
        <v>1716</v>
      </c>
      <c r="F20" t="s">
        <v>30</v>
      </c>
      <c r="G20" s="11">
        <v>9177</v>
      </c>
      <c r="H20">
        <v>1</v>
      </c>
      <c r="I20">
        <v>14</v>
      </c>
      <c r="J20" s="19" t="s">
        <v>40</v>
      </c>
      <c r="K20" s="11">
        <v>5506</v>
      </c>
      <c r="L20">
        <v>8</v>
      </c>
      <c r="M20">
        <v>6</v>
      </c>
      <c r="N20" s="12">
        <v>5</v>
      </c>
      <c r="W20" s="9" t="s">
        <v>34</v>
      </c>
      <c r="X20" s="11">
        <v>554</v>
      </c>
      <c r="Y20">
        <v>0</v>
      </c>
      <c r="Z20">
        <v>9</v>
      </c>
      <c r="AA20" s="19" t="s">
        <v>41</v>
      </c>
      <c r="AB20" s="11">
        <v>1870</v>
      </c>
      <c r="AC20">
        <v>0</v>
      </c>
      <c r="AD20">
        <v>4</v>
      </c>
      <c r="AE20" s="12">
        <v>27</v>
      </c>
      <c r="AG20" s="13" t="s">
        <v>36</v>
      </c>
      <c r="AH20" s="11">
        <v>52</v>
      </c>
      <c r="AI20">
        <v>0</v>
      </c>
      <c r="AJ20">
        <v>0</v>
      </c>
      <c r="AK20" s="19" t="s">
        <v>41</v>
      </c>
      <c r="AL20" s="11">
        <v>175</v>
      </c>
      <c r="AM20">
        <v>10</v>
      </c>
      <c r="AN20">
        <v>0</v>
      </c>
      <c r="AO20">
        <v>139</v>
      </c>
      <c r="AQ20" s="11">
        <f t="shared" si="0"/>
        <v>67881</v>
      </c>
      <c r="AR20" s="14">
        <f t="shared" si="1"/>
        <v>2045</v>
      </c>
      <c r="AS20" s="13"/>
      <c r="AZ20" s="15">
        <v>16110</v>
      </c>
      <c r="BA20" s="11">
        <f t="shared" si="2"/>
        <v>1027866</v>
      </c>
      <c r="BB20" s="11">
        <f t="shared" si="3"/>
        <v>1468380</v>
      </c>
      <c r="BC20" s="16">
        <f t="shared" si="4"/>
        <v>4.6228496710660726E-2</v>
      </c>
    </row>
    <row r="21" spans="1:55">
      <c r="A21" t="s">
        <v>2</v>
      </c>
      <c r="B21">
        <v>20</v>
      </c>
      <c r="C21" t="s">
        <v>2</v>
      </c>
      <c r="D21">
        <v>18</v>
      </c>
      <c r="E21">
        <v>1717</v>
      </c>
      <c r="F21" t="s">
        <v>30</v>
      </c>
      <c r="G21" s="11">
        <v>8625</v>
      </c>
      <c r="H21">
        <v>3</v>
      </c>
      <c r="I21">
        <v>7</v>
      </c>
      <c r="J21" s="19" t="s">
        <v>40</v>
      </c>
      <c r="K21" s="11">
        <v>5175</v>
      </c>
      <c r="L21">
        <v>9</v>
      </c>
      <c r="M21">
        <v>9</v>
      </c>
      <c r="N21" s="12">
        <v>5</v>
      </c>
      <c r="W21" s="9" t="s">
        <v>34</v>
      </c>
      <c r="X21" s="11">
        <v>1030</v>
      </c>
      <c r="Y21">
        <v>2</v>
      </c>
      <c r="Z21">
        <v>16</v>
      </c>
      <c r="AA21" s="19" t="s">
        <v>41</v>
      </c>
      <c r="AB21" s="11">
        <v>3478</v>
      </c>
      <c r="AC21">
        <v>8</v>
      </c>
      <c r="AD21">
        <v>4</v>
      </c>
      <c r="AE21" s="12">
        <v>29</v>
      </c>
      <c r="AG21" s="13" t="s">
        <v>36</v>
      </c>
      <c r="AH21" s="11">
        <v>189</v>
      </c>
      <c r="AI21">
        <v>2</v>
      </c>
      <c r="AJ21">
        <v>14</v>
      </c>
      <c r="AK21" s="19" t="s">
        <v>41</v>
      </c>
      <c r="AL21" s="11">
        <v>639</v>
      </c>
      <c r="AM21">
        <v>19</v>
      </c>
      <c r="AN21">
        <v>8</v>
      </c>
      <c r="AO21">
        <v>145</v>
      </c>
      <c r="AQ21" s="11">
        <f t="shared" si="0"/>
        <v>136670</v>
      </c>
      <c r="AR21" s="14">
        <f t="shared" si="1"/>
        <v>4117</v>
      </c>
      <c r="AS21" s="13"/>
      <c r="AZ21" s="15">
        <v>14641</v>
      </c>
      <c r="BA21" s="11">
        <f t="shared" si="2"/>
        <v>966091</v>
      </c>
      <c r="BB21" s="11">
        <f t="shared" si="3"/>
        <v>1380130</v>
      </c>
      <c r="BC21" s="16">
        <f t="shared" si="4"/>
        <v>9.9026903262736124E-2</v>
      </c>
    </row>
    <row r="22" spans="1:55">
      <c r="A22" t="s">
        <v>2</v>
      </c>
      <c r="B22">
        <v>21</v>
      </c>
      <c r="C22" t="s">
        <v>2</v>
      </c>
      <c r="D22">
        <v>19</v>
      </c>
      <c r="E22">
        <v>1718</v>
      </c>
      <c r="F22" t="s">
        <v>30</v>
      </c>
      <c r="G22" s="11">
        <v>8943</v>
      </c>
      <c r="H22">
        <v>3</v>
      </c>
      <c r="I22">
        <v>21</v>
      </c>
      <c r="J22" s="19" t="s">
        <v>40</v>
      </c>
      <c r="K22" s="11">
        <v>5366</v>
      </c>
      <c r="L22">
        <v>7</v>
      </c>
      <c r="M22">
        <v>3</v>
      </c>
      <c r="N22" s="12">
        <v>5</v>
      </c>
      <c r="W22" s="9" t="s">
        <v>34</v>
      </c>
      <c r="X22" s="11">
        <v>1163</v>
      </c>
      <c r="Y22">
        <v>2</v>
      </c>
      <c r="Z22">
        <v>9</v>
      </c>
      <c r="AA22" s="19" t="s">
        <v>41</v>
      </c>
      <c r="AB22" s="11">
        <v>3927</v>
      </c>
      <c r="AC22">
        <v>1</v>
      </c>
      <c r="AD22">
        <v>7</v>
      </c>
      <c r="AE22" s="12">
        <v>35</v>
      </c>
      <c r="AG22" s="13" t="s">
        <v>36</v>
      </c>
      <c r="AH22" s="11">
        <v>313</v>
      </c>
      <c r="AI22">
        <v>0</v>
      </c>
      <c r="AJ22">
        <v>0</v>
      </c>
      <c r="AK22" s="19" t="s">
        <v>41</v>
      </c>
      <c r="AL22" s="11">
        <v>1056</v>
      </c>
      <c r="AM22">
        <v>7</v>
      </c>
      <c r="AN22">
        <v>6</v>
      </c>
      <c r="AO22">
        <v>156</v>
      </c>
      <c r="AQ22" s="11">
        <f t="shared" si="0"/>
        <v>165377</v>
      </c>
      <c r="AR22" s="14">
        <f t="shared" si="1"/>
        <v>4983</v>
      </c>
      <c r="AS22" s="13"/>
      <c r="AZ22" s="15">
        <v>19526</v>
      </c>
      <c r="BA22" s="11">
        <f t="shared" si="2"/>
        <v>1001721</v>
      </c>
      <c r="BB22" s="11">
        <f t="shared" si="3"/>
        <v>1431030</v>
      </c>
      <c r="BC22" s="16">
        <f t="shared" si="4"/>
        <v>0.11556501261329252</v>
      </c>
    </row>
    <row r="23" spans="1:55">
      <c r="A23" t="s">
        <v>2</v>
      </c>
      <c r="B23">
        <v>22</v>
      </c>
      <c r="C23" t="s">
        <v>2</v>
      </c>
      <c r="D23">
        <v>20</v>
      </c>
      <c r="E23">
        <v>1719</v>
      </c>
      <c r="F23" t="s">
        <v>30</v>
      </c>
      <c r="G23" s="11">
        <v>18155</v>
      </c>
      <c r="H23">
        <v>2</v>
      </c>
      <c r="I23">
        <v>14</v>
      </c>
      <c r="J23" s="19" t="s">
        <v>40</v>
      </c>
      <c r="K23" s="11">
        <v>10893</v>
      </c>
      <c r="L23">
        <v>7</v>
      </c>
      <c r="M23">
        <v>6</v>
      </c>
      <c r="N23" s="12">
        <v>6</v>
      </c>
      <c r="W23" s="9" t="s">
        <v>34</v>
      </c>
      <c r="X23" s="11">
        <v>853</v>
      </c>
      <c r="Y23">
        <v>2</v>
      </c>
      <c r="Z23">
        <v>21</v>
      </c>
      <c r="AA23" s="19" t="s">
        <v>41</v>
      </c>
      <c r="AB23" s="11">
        <v>2805</v>
      </c>
      <c r="AC23">
        <v>16</v>
      </c>
      <c r="AD23">
        <v>6</v>
      </c>
      <c r="AE23" s="12">
        <v>36</v>
      </c>
      <c r="AG23" s="13" t="s">
        <v>36</v>
      </c>
      <c r="AH23" s="11">
        <v>160</v>
      </c>
      <c r="AI23">
        <v>1</v>
      </c>
      <c r="AJ23">
        <v>0</v>
      </c>
      <c r="AK23" s="19" t="s">
        <v>41</v>
      </c>
      <c r="AL23" s="11">
        <v>540</v>
      </c>
      <c r="AM23">
        <v>16</v>
      </c>
      <c r="AN23">
        <v>10</v>
      </c>
      <c r="AO23">
        <v>148</v>
      </c>
      <c r="AQ23" s="11">
        <f t="shared" si="0"/>
        <v>113561</v>
      </c>
      <c r="AR23" s="14">
        <f t="shared" si="1"/>
        <v>3345</v>
      </c>
      <c r="AS23" s="13"/>
      <c r="AZ23" s="15">
        <v>22913</v>
      </c>
      <c r="BA23" s="11">
        <f t="shared" si="2"/>
        <v>2033430</v>
      </c>
      <c r="BB23" s="11">
        <f t="shared" si="3"/>
        <v>2904900</v>
      </c>
      <c r="BC23" s="16">
        <f t="shared" si="4"/>
        <v>3.9092911976315883E-2</v>
      </c>
    </row>
    <row r="24" spans="1:55">
      <c r="A24" t="s">
        <v>2</v>
      </c>
      <c r="B24">
        <v>23</v>
      </c>
      <c r="C24" t="s">
        <v>2</v>
      </c>
      <c r="D24">
        <v>21</v>
      </c>
      <c r="E24">
        <v>1720</v>
      </c>
      <c r="F24" t="s">
        <v>30</v>
      </c>
      <c r="G24" s="11">
        <v>4663</v>
      </c>
      <c r="H24">
        <v>2</v>
      </c>
      <c r="I24">
        <v>14</v>
      </c>
      <c r="J24" s="19" t="s">
        <v>40</v>
      </c>
      <c r="K24" s="11">
        <v>2798</v>
      </c>
      <c r="L24">
        <v>3</v>
      </c>
      <c r="M24">
        <v>6</v>
      </c>
      <c r="N24" s="12">
        <v>5</v>
      </c>
      <c r="W24" s="9" t="s">
        <v>34</v>
      </c>
      <c r="X24" s="11">
        <v>104</v>
      </c>
      <c r="Y24">
        <v>2</v>
      </c>
      <c r="Z24">
        <v>7</v>
      </c>
      <c r="AA24" s="19" t="s">
        <v>41</v>
      </c>
      <c r="AB24" s="11">
        <v>352</v>
      </c>
      <c r="AC24">
        <v>17</v>
      </c>
      <c r="AD24">
        <v>11</v>
      </c>
      <c r="AE24" s="12">
        <v>30</v>
      </c>
      <c r="AG24" s="13" t="s">
        <v>36</v>
      </c>
      <c r="AH24" s="11">
        <v>376</v>
      </c>
      <c r="AI24">
        <v>0</v>
      </c>
      <c r="AJ24">
        <v>14</v>
      </c>
      <c r="AK24" s="19" t="s">
        <v>41</v>
      </c>
      <c r="AL24" s="11">
        <v>1269</v>
      </c>
      <c r="AM24">
        <v>8</v>
      </c>
      <c r="AN24">
        <v>5</v>
      </c>
      <c r="AO24">
        <v>140</v>
      </c>
      <c r="AQ24" s="11">
        <f t="shared" si="0"/>
        <v>53837</v>
      </c>
      <c r="AR24" s="14">
        <f t="shared" si="1"/>
        <v>1621</v>
      </c>
      <c r="AS24" s="13"/>
      <c r="AZ24" s="15">
        <v>22203</v>
      </c>
      <c r="BA24" s="11">
        <f t="shared" si="2"/>
        <v>522326</v>
      </c>
      <c r="BB24" s="11">
        <f t="shared" si="3"/>
        <v>746180</v>
      </c>
      <c r="BC24" s="16">
        <f t="shared" si="4"/>
        <v>7.2150151437990834E-2</v>
      </c>
    </row>
    <row r="25" spans="1:55">
      <c r="A25" t="s">
        <v>2</v>
      </c>
      <c r="B25">
        <v>24</v>
      </c>
      <c r="C25" t="s">
        <v>2</v>
      </c>
      <c r="D25">
        <v>22</v>
      </c>
      <c r="E25">
        <v>1721</v>
      </c>
      <c r="F25" t="s">
        <v>30</v>
      </c>
      <c r="G25" s="11">
        <v>15017</v>
      </c>
      <c r="H25">
        <v>2</v>
      </c>
      <c r="I25">
        <v>0</v>
      </c>
      <c r="J25" s="19" t="s">
        <v>40</v>
      </c>
      <c r="K25" s="11">
        <v>9010</v>
      </c>
      <c r="L25">
        <v>10</v>
      </c>
      <c r="M25">
        <v>0</v>
      </c>
      <c r="N25" s="12">
        <v>5</v>
      </c>
      <c r="W25" s="9" t="s">
        <v>34</v>
      </c>
      <c r="X25" s="11">
        <v>632</v>
      </c>
      <c r="Y25">
        <v>3</v>
      </c>
      <c r="Z25">
        <v>0</v>
      </c>
      <c r="AA25" s="19" t="s">
        <v>41</v>
      </c>
      <c r="AB25" s="11">
        <v>2135</v>
      </c>
      <c r="AC25">
        <v>10</v>
      </c>
      <c r="AD25">
        <v>7</v>
      </c>
      <c r="AE25" s="12">
        <v>31</v>
      </c>
      <c r="AG25" s="13" t="s">
        <v>36</v>
      </c>
      <c r="AH25" s="11">
        <v>451</v>
      </c>
      <c r="AI25">
        <v>1</v>
      </c>
      <c r="AJ25">
        <v>12</v>
      </c>
      <c r="AK25" s="19" t="s">
        <v>41</v>
      </c>
      <c r="AL25" s="11">
        <v>1523</v>
      </c>
      <c r="AM25">
        <v>6</v>
      </c>
      <c r="AN25">
        <v>6</v>
      </c>
      <c r="AO25">
        <v>136</v>
      </c>
      <c r="AQ25" s="11">
        <f t="shared" si="0"/>
        <v>121420</v>
      </c>
      <c r="AR25" s="14">
        <f t="shared" si="1"/>
        <v>3658</v>
      </c>
      <c r="AS25" s="13"/>
      <c r="AZ25" s="15">
        <v>16555</v>
      </c>
      <c r="BA25" s="11">
        <f t="shared" si="2"/>
        <v>1681960</v>
      </c>
      <c r="BB25" s="11">
        <f t="shared" si="3"/>
        <v>2402800</v>
      </c>
      <c r="BC25" s="16">
        <f t="shared" si="4"/>
        <v>5.053271183619111E-2</v>
      </c>
    </row>
    <row r="26" spans="1:55">
      <c r="A26" t="s">
        <v>2</v>
      </c>
      <c r="B26">
        <v>25</v>
      </c>
      <c r="C26" t="s">
        <v>2</v>
      </c>
      <c r="D26">
        <v>23</v>
      </c>
      <c r="E26">
        <v>1722</v>
      </c>
      <c r="F26" t="s">
        <v>30</v>
      </c>
      <c r="G26" s="11">
        <v>13426</v>
      </c>
      <c r="H26">
        <v>0</v>
      </c>
      <c r="I26">
        <v>18</v>
      </c>
      <c r="J26" s="19" t="s">
        <v>40</v>
      </c>
      <c r="K26" s="11">
        <v>8055</v>
      </c>
      <c r="L26">
        <v>13</v>
      </c>
      <c r="M26">
        <v>11</v>
      </c>
      <c r="N26" s="12">
        <v>5</v>
      </c>
      <c r="W26" s="9" t="s">
        <v>34</v>
      </c>
      <c r="X26" s="11">
        <v>388</v>
      </c>
      <c r="Y26">
        <v>2</v>
      </c>
      <c r="Z26">
        <v>7</v>
      </c>
      <c r="AA26" s="19" t="s">
        <v>45</v>
      </c>
      <c r="AB26" s="11">
        <v>1262</v>
      </c>
      <c r="AC26">
        <v>16</v>
      </c>
      <c r="AD26">
        <v>6</v>
      </c>
      <c r="AE26" s="12">
        <v>31</v>
      </c>
      <c r="AG26" s="13" t="s">
        <v>36</v>
      </c>
      <c r="AH26" s="11">
        <v>282</v>
      </c>
      <c r="AI26">
        <v>0</v>
      </c>
      <c r="AJ26">
        <v>0</v>
      </c>
      <c r="AK26" s="19" t="s">
        <v>41</v>
      </c>
      <c r="AL26" s="11">
        <v>951</v>
      </c>
      <c r="AM26">
        <v>15</v>
      </c>
      <c r="AN26">
        <v>0</v>
      </c>
      <c r="AO26">
        <v>135</v>
      </c>
      <c r="AQ26" s="11">
        <f t="shared" si="0"/>
        <v>75103</v>
      </c>
      <c r="AR26" s="14">
        <f t="shared" si="1"/>
        <v>2213</v>
      </c>
      <c r="AS26" s="13"/>
      <c r="AZ26" s="15">
        <v>14830</v>
      </c>
      <c r="BA26" s="11">
        <f t="shared" si="2"/>
        <v>1503730</v>
      </c>
      <c r="BB26" s="11">
        <f t="shared" si="3"/>
        <v>2148185.7142857146</v>
      </c>
      <c r="BC26" s="16">
        <f t="shared" si="4"/>
        <v>3.4961129990091301E-2</v>
      </c>
    </row>
    <row r="27" spans="1:55">
      <c r="A27" t="s">
        <v>2</v>
      </c>
      <c r="B27">
        <v>26</v>
      </c>
      <c r="C27" t="s">
        <v>2</v>
      </c>
      <c r="D27">
        <v>24</v>
      </c>
      <c r="E27">
        <v>1723</v>
      </c>
      <c r="F27" t="s">
        <v>30</v>
      </c>
      <c r="G27" s="11">
        <v>4732</v>
      </c>
      <c r="H27">
        <v>2</v>
      </c>
      <c r="I27">
        <v>7</v>
      </c>
      <c r="J27" s="19" t="s">
        <v>46</v>
      </c>
      <c r="K27" s="11">
        <v>2839</v>
      </c>
      <c r="L27">
        <v>10</v>
      </c>
      <c r="M27">
        <v>9</v>
      </c>
      <c r="N27" s="12">
        <v>6</v>
      </c>
      <c r="W27" s="9" t="s">
        <v>34</v>
      </c>
      <c r="X27" s="11">
        <v>642</v>
      </c>
      <c r="Y27">
        <v>1</v>
      </c>
      <c r="Z27">
        <v>7</v>
      </c>
      <c r="AA27" s="19" t="s">
        <v>41</v>
      </c>
      <c r="AB27" s="11">
        <v>2167</v>
      </c>
      <c r="AC27">
        <v>16</v>
      </c>
      <c r="AD27">
        <v>1</v>
      </c>
      <c r="AE27" s="12">
        <v>32</v>
      </c>
      <c r="AG27" s="13" t="s">
        <v>36</v>
      </c>
      <c r="AH27" s="11">
        <v>446</v>
      </c>
      <c r="AI27">
        <v>3</v>
      </c>
      <c r="AJ27">
        <v>0</v>
      </c>
      <c r="AK27" s="19" t="s">
        <v>41</v>
      </c>
      <c r="AL27" s="11">
        <v>1507</v>
      </c>
      <c r="AM27">
        <v>15</v>
      </c>
      <c r="AN27">
        <v>7</v>
      </c>
      <c r="AO27">
        <v>142</v>
      </c>
      <c r="AQ27" s="11">
        <f t="shared" si="0"/>
        <v>121975</v>
      </c>
      <c r="AR27" s="14">
        <f t="shared" si="1"/>
        <v>3674</v>
      </c>
      <c r="AS27" s="13"/>
      <c r="AZ27" s="15">
        <v>14404</v>
      </c>
      <c r="BA27" s="11">
        <f t="shared" si="2"/>
        <v>530047</v>
      </c>
      <c r="BB27" s="11">
        <f t="shared" si="3"/>
        <v>757210</v>
      </c>
      <c r="BC27" s="16">
        <f t="shared" si="4"/>
        <v>0.16108477172779018</v>
      </c>
    </row>
    <row r="28" spans="1:55">
      <c r="A28" t="s">
        <v>2</v>
      </c>
      <c r="B28">
        <v>27</v>
      </c>
      <c r="C28" t="s">
        <v>2</v>
      </c>
      <c r="D28">
        <v>25</v>
      </c>
      <c r="E28">
        <v>1724</v>
      </c>
      <c r="F28" t="s">
        <v>30</v>
      </c>
      <c r="G28" s="11">
        <v>7491</v>
      </c>
      <c r="H28">
        <v>20</v>
      </c>
      <c r="I28">
        <v>11</v>
      </c>
      <c r="J28" s="19" t="s">
        <v>40</v>
      </c>
      <c r="K28" s="11">
        <v>4494</v>
      </c>
      <c r="L28">
        <v>19</v>
      </c>
      <c r="M28">
        <v>2</v>
      </c>
      <c r="N28" s="12">
        <v>5</v>
      </c>
      <c r="W28" s="9" t="s">
        <v>34</v>
      </c>
      <c r="X28" s="11">
        <v>320</v>
      </c>
      <c r="Y28">
        <v>3</v>
      </c>
      <c r="Z28">
        <v>4</v>
      </c>
      <c r="AA28" s="19" t="s">
        <v>41</v>
      </c>
      <c r="AB28" s="11">
        <v>1082</v>
      </c>
      <c r="AC28">
        <v>13</v>
      </c>
      <c r="AD28">
        <v>0</v>
      </c>
      <c r="AE28" s="12">
        <v>35</v>
      </c>
      <c r="AG28" s="13" t="s">
        <v>36</v>
      </c>
      <c r="AH28" s="11">
        <v>448</v>
      </c>
      <c r="AI28">
        <v>2</v>
      </c>
      <c r="AJ28">
        <v>0</v>
      </c>
      <c r="AK28" s="19" t="s">
        <v>41</v>
      </c>
      <c r="AL28" s="11">
        <v>1613</v>
      </c>
      <c r="AM28">
        <v>13</v>
      </c>
      <c r="AN28">
        <v>9</v>
      </c>
      <c r="AO28">
        <v>152</v>
      </c>
      <c r="AQ28" s="11">
        <f t="shared" si="0"/>
        <v>86160</v>
      </c>
      <c r="AR28" s="14">
        <f t="shared" si="1"/>
        <v>2695</v>
      </c>
      <c r="AS28" s="13"/>
      <c r="AZ28" s="15">
        <v>15658</v>
      </c>
      <c r="BA28" s="11">
        <f t="shared" si="2"/>
        <v>839563</v>
      </c>
      <c r="BB28" s="11">
        <f t="shared" si="3"/>
        <v>1199375.7142857143</v>
      </c>
      <c r="BC28" s="16">
        <f t="shared" si="4"/>
        <v>7.1837372537856006E-2</v>
      </c>
    </row>
    <row r="29" spans="1:55">
      <c r="A29" t="s">
        <v>2</v>
      </c>
      <c r="B29">
        <v>28</v>
      </c>
      <c r="C29" t="s">
        <v>2</v>
      </c>
      <c r="D29">
        <v>26</v>
      </c>
      <c r="E29">
        <v>1725</v>
      </c>
      <c r="F29" t="s">
        <v>30</v>
      </c>
      <c r="G29" s="11">
        <v>13390</v>
      </c>
      <c r="H29">
        <v>2</v>
      </c>
      <c r="I29">
        <v>3</v>
      </c>
      <c r="J29" s="19" t="s">
        <v>40</v>
      </c>
      <c r="K29" s="11">
        <v>9234</v>
      </c>
      <c r="L29">
        <v>6</v>
      </c>
      <c r="M29">
        <v>3</v>
      </c>
      <c r="N29" s="12">
        <v>6</v>
      </c>
      <c r="W29" s="9" t="s">
        <v>34</v>
      </c>
      <c r="X29" s="11">
        <v>1324</v>
      </c>
      <c r="Y29">
        <v>0</v>
      </c>
      <c r="Z29">
        <v>0</v>
      </c>
      <c r="AA29" s="19" t="s">
        <v>41</v>
      </c>
      <c r="AB29" s="11">
        <v>4468</v>
      </c>
      <c r="AC29">
        <v>10</v>
      </c>
      <c r="AD29">
        <v>0</v>
      </c>
      <c r="AE29" s="12">
        <v>44</v>
      </c>
      <c r="AG29" s="13" t="s">
        <v>36</v>
      </c>
      <c r="AH29" s="11">
        <v>645</v>
      </c>
      <c r="AI29">
        <v>2</v>
      </c>
      <c r="AJ29">
        <v>16</v>
      </c>
      <c r="AK29" s="19" t="s">
        <v>41</v>
      </c>
      <c r="AL29" s="11">
        <v>2179</v>
      </c>
      <c r="AM29">
        <v>0</v>
      </c>
      <c r="AN29">
        <v>10</v>
      </c>
      <c r="AO29">
        <v>164</v>
      </c>
      <c r="AQ29" s="11">
        <f t="shared" si="0"/>
        <v>220600</v>
      </c>
      <c r="AR29" s="14">
        <f t="shared" si="1"/>
        <v>6647</v>
      </c>
      <c r="AS29" s="13"/>
      <c r="AZ29" s="15">
        <v>23100</v>
      </c>
      <c r="BA29" s="11">
        <f t="shared" si="2"/>
        <v>1499739</v>
      </c>
      <c r="BB29" s="11">
        <f t="shared" si="3"/>
        <v>2142484.2857142859</v>
      </c>
      <c r="BC29" s="16">
        <f t="shared" si="4"/>
        <v>0.10296458250402235</v>
      </c>
    </row>
    <row r="30" spans="1:55">
      <c r="A30" t="s">
        <v>2</v>
      </c>
      <c r="B30">
        <v>29</v>
      </c>
      <c r="C30" t="s">
        <v>2</v>
      </c>
      <c r="D30">
        <v>27</v>
      </c>
      <c r="E30">
        <v>1726</v>
      </c>
      <c r="F30" t="s">
        <v>30</v>
      </c>
      <c r="G30" s="11">
        <v>6066</v>
      </c>
      <c r="H30">
        <v>2</v>
      </c>
      <c r="I30">
        <v>20</v>
      </c>
      <c r="J30" s="19" t="s">
        <v>40</v>
      </c>
      <c r="K30" s="11">
        <v>3640</v>
      </c>
      <c r="L30">
        <v>0</v>
      </c>
      <c r="M30">
        <v>1</v>
      </c>
      <c r="N30" s="12">
        <v>7</v>
      </c>
      <c r="W30" s="9" t="s">
        <v>34</v>
      </c>
      <c r="X30" s="11">
        <v>2046</v>
      </c>
      <c r="Y30">
        <v>0</v>
      </c>
      <c r="Z30">
        <v>0</v>
      </c>
      <c r="AA30" s="19" t="s">
        <v>41</v>
      </c>
      <c r="AB30" s="11">
        <v>6905</v>
      </c>
      <c r="AC30">
        <v>5</v>
      </c>
      <c r="AD30">
        <v>0</v>
      </c>
      <c r="AE30" s="12">
        <v>47</v>
      </c>
      <c r="AG30" s="13" t="s">
        <v>36</v>
      </c>
      <c r="AH30" s="11">
        <v>1181</v>
      </c>
      <c r="AI30">
        <v>3</v>
      </c>
      <c r="AJ30">
        <v>15</v>
      </c>
      <c r="AK30" s="19" t="s">
        <v>47</v>
      </c>
      <c r="AL30" s="11">
        <v>3988</v>
      </c>
      <c r="AM30">
        <v>17</v>
      </c>
      <c r="AN30">
        <v>2</v>
      </c>
      <c r="AQ30" s="11">
        <f t="shared" si="0"/>
        <v>361523</v>
      </c>
      <c r="AR30" s="14">
        <f t="shared" si="1"/>
        <v>10893</v>
      </c>
      <c r="AS30" s="13"/>
      <c r="AZ30" s="15">
        <v>23318</v>
      </c>
      <c r="BA30" s="11">
        <f t="shared" si="2"/>
        <v>679468</v>
      </c>
      <c r="BB30" s="11">
        <f t="shared" si="3"/>
        <v>970668.57142857148</v>
      </c>
      <c r="BC30" s="16">
        <f t="shared" si="4"/>
        <v>0.37244741474212179</v>
      </c>
    </row>
    <row r="31" spans="1:55">
      <c r="A31" t="s">
        <v>2</v>
      </c>
      <c r="B31">
        <v>30</v>
      </c>
      <c r="C31" t="s">
        <v>2</v>
      </c>
      <c r="D31" s="33" t="s">
        <v>48</v>
      </c>
      <c r="E31">
        <v>1727</v>
      </c>
      <c r="F31" t="s">
        <v>30</v>
      </c>
      <c r="G31" s="11">
        <v>3496</v>
      </c>
      <c r="H31">
        <v>0</v>
      </c>
      <c r="I31">
        <v>18</v>
      </c>
      <c r="J31" s="19" t="s">
        <v>46</v>
      </c>
      <c r="K31" s="11">
        <v>2097</v>
      </c>
      <c r="L31">
        <v>1</v>
      </c>
      <c r="M31">
        <v>11</v>
      </c>
      <c r="N31" s="12">
        <v>7</v>
      </c>
      <c r="W31" s="9" t="s">
        <v>34</v>
      </c>
      <c r="X31" s="11">
        <v>941</v>
      </c>
      <c r="Y31">
        <v>0</v>
      </c>
      <c r="Z31">
        <v>0</v>
      </c>
      <c r="AA31" s="19" t="s">
        <v>47</v>
      </c>
      <c r="AB31" s="11">
        <v>3175</v>
      </c>
      <c r="AC31">
        <v>17</v>
      </c>
      <c r="AD31">
        <v>6</v>
      </c>
      <c r="AE31" s="12">
        <v>47</v>
      </c>
      <c r="AG31" s="13" t="s">
        <v>36</v>
      </c>
      <c r="AH31" s="11">
        <v>728</v>
      </c>
      <c r="AI31">
        <v>3</v>
      </c>
      <c r="AJ31">
        <v>8</v>
      </c>
      <c r="AK31" s="19" t="s">
        <v>49</v>
      </c>
      <c r="AL31" s="11">
        <v>2459</v>
      </c>
      <c r="AM31">
        <v>15</v>
      </c>
      <c r="AN31">
        <v>5</v>
      </c>
      <c r="AO31">
        <v>166</v>
      </c>
      <c r="AQ31" s="11">
        <f t="shared" si="0"/>
        <v>187020</v>
      </c>
      <c r="AR31" s="14">
        <f t="shared" si="1"/>
        <v>5634</v>
      </c>
      <c r="AS31" s="13"/>
      <c r="AZ31" s="15">
        <v>25050</v>
      </c>
      <c r="BA31" s="11">
        <f t="shared" si="2"/>
        <v>391570</v>
      </c>
      <c r="BB31" s="11">
        <f t="shared" si="3"/>
        <v>559385.71428571432</v>
      </c>
      <c r="BC31" s="16">
        <f t="shared" si="4"/>
        <v>0.33433102638097911</v>
      </c>
    </row>
    <row r="32" spans="1:55">
      <c r="A32" t="s">
        <v>2</v>
      </c>
      <c r="B32">
        <v>31</v>
      </c>
      <c r="C32" t="s">
        <v>2</v>
      </c>
      <c r="D32">
        <v>82</v>
      </c>
      <c r="E32">
        <v>1726</v>
      </c>
      <c r="F32" t="s">
        <v>30</v>
      </c>
      <c r="G32" s="11">
        <v>20589</v>
      </c>
      <c r="H32">
        <v>0</v>
      </c>
      <c r="I32">
        <v>1</v>
      </c>
      <c r="J32" s="17" t="s">
        <v>40</v>
      </c>
      <c r="K32" s="11">
        <v>12353</v>
      </c>
      <c r="L32">
        <v>8</v>
      </c>
      <c r="M32">
        <v>1</v>
      </c>
      <c r="N32" s="12">
        <v>5</v>
      </c>
      <c r="W32" s="9" t="s">
        <v>34</v>
      </c>
      <c r="X32" s="11">
        <v>902</v>
      </c>
      <c r="Y32">
        <v>3</v>
      </c>
      <c r="Z32">
        <v>0</v>
      </c>
      <c r="AA32" s="19" t="s">
        <v>41</v>
      </c>
      <c r="AB32" s="11">
        <v>3046</v>
      </c>
      <c r="AC32">
        <v>15</v>
      </c>
      <c r="AD32">
        <v>7</v>
      </c>
      <c r="AE32" s="12">
        <v>40</v>
      </c>
      <c r="AG32" s="13" t="s">
        <v>36</v>
      </c>
      <c r="AH32" s="11">
        <v>735</v>
      </c>
      <c r="AI32">
        <v>1</v>
      </c>
      <c r="AJ32">
        <v>0</v>
      </c>
      <c r="AK32" s="19" t="s">
        <v>41</v>
      </c>
      <c r="AL32" s="11">
        <v>3481</v>
      </c>
      <c r="AM32">
        <v>9</v>
      </c>
      <c r="AN32">
        <v>4</v>
      </c>
      <c r="AO32">
        <v>154</v>
      </c>
      <c r="AQ32" s="11">
        <f t="shared" si="0"/>
        <v>183456</v>
      </c>
      <c r="AR32" s="14">
        <f t="shared" si="1"/>
        <v>6527</v>
      </c>
      <c r="AS32" s="13"/>
      <c r="AZ32" s="15">
        <v>21589</v>
      </c>
      <c r="BA32" s="11">
        <f t="shared" si="2"/>
        <v>2305969</v>
      </c>
      <c r="BB32" s="11">
        <f t="shared" si="3"/>
        <v>3294241.4285714286</v>
      </c>
      <c r="BC32" s="16">
        <f t="shared" si="4"/>
        <v>5.568990736649105E-2</v>
      </c>
    </row>
    <row r="33" spans="1:55">
      <c r="A33" t="s">
        <v>2</v>
      </c>
      <c r="B33">
        <v>32</v>
      </c>
      <c r="C33" t="s">
        <v>2</v>
      </c>
      <c r="D33" s="33" t="s">
        <v>50</v>
      </c>
      <c r="E33">
        <v>1728</v>
      </c>
      <c r="F33" t="s">
        <v>32</v>
      </c>
      <c r="W33" s="9" t="s">
        <v>32</v>
      </c>
      <c r="X33" s="11"/>
      <c r="AA33" s="19"/>
      <c r="AB33" s="11"/>
      <c r="AE33" s="12"/>
      <c r="AG33" t="s">
        <v>32</v>
      </c>
      <c r="AH33" s="11"/>
      <c r="AK33" s="19"/>
      <c r="AL33" s="11"/>
      <c r="AQ33" s="11"/>
      <c r="AR33" s="14"/>
      <c r="AS33" s="13"/>
      <c r="AZ33" s="15">
        <v>24695</v>
      </c>
      <c r="BA33" s="11">
        <f t="shared" si="2"/>
        <v>0</v>
      </c>
      <c r="BB33" s="11">
        <f t="shared" si="3"/>
        <v>0</v>
      </c>
      <c r="BC33" s="16"/>
    </row>
    <row r="34" spans="1:55">
      <c r="A34" t="s">
        <v>2</v>
      </c>
      <c r="B34">
        <v>33</v>
      </c>
      <c r="C34" t="s">
        <v>2</v>
      </c>
      <c r="D34">
        <v>29</v>
      </c>
      <c r="E34">
        <v>1729</v>
      </c>
      <c r="F34" t="s">
        <v>30</v>
      </c>
      <c r="G34" s="11">
        <v>8113</v>
      </c>
      <c r="H34">
        <v>3</v>
      </c>
      <c r="I34">
        <v>8</v>
      </c>
      <c r="J34" s="19" t="s">
        <v>40</v>
      </c>
      <c r="K34" s="11">
        <v>4868</v>
      </c>
      <c r="L34">
        <v>5</v>
      </c>
      <c r="M34">
        <v>10</v>
      </c>
      <c r="N34" s="12">
        <v>10</v>
      </c>
      <c r="W34" s="9" t="s">
        <v>34</v>
      </c>
      <c r="X34" s="11">
        <v>1248</v>
      </c>
      <c r="Y34">
        <v>0</v>
      </c>
      <c r="Z34">
        <v>0</v>
      </c>
      <c r="AA34" s="19" t="s">
        <v>41</v>
      </c>
      <c r="AB34" s="11">
        <v>4212</v>
      </c>
      <c r="AC34">
        <v>0</v>
      </c>
      <c r="AD34">
        <v>0</v>
      </c>
      <c r="AE34" s="12">
        <v>39</v>
      </c>
      <c r="AG34" s="13" t="s">
        <v>36</v>
      </c>
      <c r="AH34" s="11">
        <v>1765</v>
      </c>
      <c r="AI34">
        <v>2</v>
      </c>
      <c r="AJ34">
        <v>0</v>
      </c>
      <c r="AK34" s="19" t="s">
        <v>41</v>
      </c>
      <c r="AL34" s="11">
        <v>5958</v>
      </c>
      <c r="AM34">
        <v>11</v>
      </c>
      <c r="AN34">
        <v>3</v>
      </c>
      <c r="AO34">
        <v>168</v>
      </c>
      <c r="AQ34" s="11">
        <f t="shared" si="0"/>
        <v>337512</v>
      </c>
      <c r="AR34" s="14">
        <f t="shared" si="1"/>
        <v>10170</v>
      </c>
      <c r="AS34" s="13"/>
      <c r="AZ34" s="15">
        <v>31945</v>
      </c>
      <c r="BA34" s="11">
        <f t="shared" si="2"/>
        <v>908748</v>
      </c>
      <c r="BB34" s="11">
        <f t="shared" si="3"/>
        <v>1298211.4285714286</v>
      </c>
      <c r="BC34" s="16">
        <f t="shared" si="4"/>
        <v>0.25998230532556882</v>
      </c>
    </row>
    <row r="35" spans="1:55">
      <c r="A35" t="s">
        <v>2</v>
      </c>
      <c r="B35">
        <v>34</v>
      </c>
      <c r="C35" t="s">
        <v>2</v>
      </c>
      <c r="D35">
        <v>30</v>
      </c>
      <c r="E35">
        <v>1730</v>
      </c>
      <c r="F35" t="s">
        <v>30</v>
      </c>
      <c r="G35" s="11">
        <v>8522</v>
      </c>
      <c r="H35">
        <v>2</v>
      </c>
      <c r="I35">
        <v>7</v>
      </c>
      <c r="J35" s="19" t="s">
        <v>40</v>
      </c>
      <c r="K35" s="11">
        <v>5113</v>
      </c>
      <c r="L35">
        <v>10</v>
      </c>
      <c r="M35">
        <v>9</v>
      </c>
      <c r="N35" s="12">
        <v>6</v>
      </c>
      <c r="W35" s="9" t="s">
        <v>34</v>
      </c>
      <c r="X35" s="11">
        <v>842</v>
      </c>
      <c r="Y35">
        <v>0</v>
      </c>
      <c r="Z35">
        <v>0</v>
      </c>
      <c r="AA35" s="19" t="s">
        <v>41</v>
      </c>
      <c r="AB35" s="11">
        <v>2841</v>
      </c>
      <c r="AC35">
        <v>15</v>
      </c>
      <c r="AD35">
        <v>0</v>
      </c>
      <c r="AE35" s="12">
        <v>46</v>
      </c>
      <c r="AG35" s="13" t="s">
        <v>36</v>
      </c>
      <c r="AH35" s="11">
        <v>1566</v>
      </c>
      <c r="AI35">
        <v>0</v>
      </c>
      <c r="AJ35">
        <v>0</v>
      </c>
      <c r="AK35" s="19" t="s">
        <v>41</v>
      </c>
      <c r="AL35" s="11">
        <v>5285</v>
      </c>
      <c r="AM35">
        <v>5</v>
      </c>
      <c r="AN35">
        <v>0</v>
      </c>
      <c r="AO35">
        <v>166</v>
      </c>
      <c r="AQ35" s="11">
        <f t="shared" si="0"/>
        <v>269696</v>
      </c>
      <c r="AR35" s="14">
        <f t="shared" si="1"/>
        <v>8126</v>
      </c>
      <c r="AS35" s="13"/>
      <c r="AZ35" s="15">
        <v>31603</v>
      </c>
      <c r="BA35" s="11">
        <f t="shared" si="2"/>
        <v>954527</v>
      </c>
      <c r="BB35" s="11">
        <f t="shared" si="3"/>
        <v>1363610</v>
      </c>
      <c r="BC35" s="16">
        <f t="shared" si="4"/>
        <v>0.19778089043054833</v>
      </c>
    </row>
    <row r="36" spans="1:55">
      <c r="A36" t="s">
        <v>2</v>
      </c>
      <c r="B36">
        <v>35</v>
      </c>
      <c r="C36" t="s">
        <v>2</v>
      </c>
      <c r="D36">
        <v>31</v>
      </c>
      <c r="E36">
        <v>1731</v>
      </c>
      <c r="F36" t="s">
        <v>30</v>
      </c>
      <c r="G36" s="11">
        <v>7122</v>
      </c>
      <c r="H36">
        <v>1</v>
      </c>
      <c r="I36">
        <v>26</v>
      </c>
      <c r="J36" s="19" t="s">
        <v>40</v>
      </c>
      <c r="K36" s="11">
        <v>4273</v>
      </c>
      <c r="L36">
        <v>9</v>
      </c>
      <c r="M36">
        <v>9</v>
      </c>
      <c r="N36" s="12">
        <v>6</v>
      </c>
      <c r="W36" s="9" t="s">
        <v>34</v>
      </c>
      <c r="X36" s="11">
        <v>564</v>
      </c>
      <c r="Y36">
        <v>0</v>
      </c>
      <c r="Z36">
        <v>10</v>
      </c>
      <c r="AA36" s="19" t="s">
        <v>41</v>
      </c>
      <c r="AB36" s="11">
        <v>1903</v>
      </c>
      <c r="AC36">
        <v>16</v>
      </c>
      <c r="AD36">
        <v>0</v>
      </c>
      <c r="AE36" s="12">
        <v>49</v>
      </c>
      <c r="AG36" s="13" t="s">
        <v>36</v>
      </c>
      <c r="AH36" s="11">
        <v>864</v>
      </c>
      <c r="AI36">
        <v>2</v>
      </c>
      <c r="AJ36">
        <v>26</v>
      </c>
      <c r="AK36" s="19" t="s">
        <v>41</v>
      </c>
      <c r="AL36" s="11">
        <v>2918</v>
      </c>
      <c r="AM36">
        <v>9</v>
      </c>
      <c r="AN36">
        <v>4</v>
      </c>
      <c r="AO36">
        <v>181</v>
      </c>
      <c r="AQ36" s="11">
        <f t="shared" si="0"/>
        <v>160028</v>
      </c>
      <c r="AR36" s="14">
        <f t="shared" si="1"/>
        <v>4821</v>
      </c>
      <c r="AS36" s="13"/>
      <c r="AZ36" s="15">
        <v>30486</v>
      </c>
      <c r="BA36" s="11">
        <f t="shared" si="2"/>
        <v>797718</v>
      </c>
      <c r="BB36" s="11">
        <f t="shared" si="3"/>
        <v>1139597.142857143</v>
      </c>
      <c r="BC36" s="16">
        <f t="shared" si="4"/>
        <v>0.14042506249075487</v>
      </c>
    </row>
    <row r="37" spans="1:55">
      <c r="A37" t="s">
        <v>2</v>
      </c>
      <c r="B37">
        <v>36</v>
      </c>
      <c r="C37" t="s">
        <v>2</v>
      </c>
      <c r="D37">
        <v>32</v>
      </c>
      <c r="E37">
        <v>1732</v>
      </c>
      <c r="F37" t="s">
        <v>30</v>
      </c>
      <c r="G37" s="11">
        <v>17438</v>
      </c>
      <c r="H37">
        <v>3</v>
      </c>
      <c r="I37">
        <v>1</v>
      </c>
      <c r="J37" s="19" t="s">
        <v>40</v>
      </c>
      <c r="K37" s="11">
        <v>10475</v>
      </c>
      <c r="L37">
        <v>5</v>
      </c>
      <c r="M37">
        <v>1</v>
      </c>
      <c r="N37" s="12">
        <v>8</v>
      </c>
      <c r="W37" s="9" t="s">
        <v>34</v>
      </c>
      <c r="X37" s="11">
        <v>339</v>
      </c>
      <c r="Y37">
        <v>1</v>
      </c>
      <c r="Z37">
        <v>23</v>
      </c>
      <c r="AA37" s="19" t="s">
        <v>41</v>
      </c>
      <c r="AB37" s="11">
        <v>1145</v>
      </c>
      <c r="AC37">
        <v>13</v>
      </c>
      <c r="AD37">
        <v>5</v>
      </c>
      <c r="AE37" s="12">
        <v>48</v>
      </c>
      <c r="AG37" s="13" t="s">
        <v>36</v>
      </c>
      <c r="AH37" s="11">
        <v>1301</v>
      </c>
      <c r="AI37">
        <v>2</v>
      </c>
      <c r="AJ37">
        <v>24</v>
      </c>
      <c r="AK37" s="19" t="s">
        <v>41</v>
      </c>
      <c r="AL37" s="11">
        <v>4393</v>
      </c>
      <c r="AM37">
        <v>5</v>
      </c>
      <c r="AN37">
        <v>8</v>
      </c>
      <c r="AO37">
        <v>172</v>
      </c>
      <c r="AQ37" s="11">
        <f t="shared" si="0"/>
        <v>183811</v>
      </c>
      <c r="AR37" s="14">
        <f t="shared" si="1"/>
        <v>5538</v>
      </c>
      <c r="AS37" s="13"/>
      <c r="AZ37" s="15">
        <v>30163</v>
      </c>
      <c r="BA37" s="11">
        <f t="shared" si="2"/>
        <v>1953141</v>
      </c>
      <c r="BB37" s="11">
        <f t="shared" si="3"/>
        <v>2790201.4285714286</v>
      </c>
      <c r="BC37" s="16">
        <f t="shared" si="4"/>
        <v>6.5877322732972171E-2</v>
      </c>
    </row>
    <row r="38" spans="1:55">
      <c r="A38" t="s">
        <v>2</v>
      </c>
      <c r="B38">
        <v>37</v>
      </c>
      <c r="C38" t="s">
        <v>2</v>
      </c>
      <c r="D38">
        <v>33</v>
      </c>
      <c r="E38">
        <v>1733</v>
      </c>
      <c r="F38" t="s">
        <v>30</v>
      </c>
      <c r="G38" s="11">
        <v>20674</v>
      </c>
      <c r="H38">
        <v>1</v>
      </c>
      <c r="I38">
        <v>25</v>
      </c>
      <c r="J38" s="19" t="s">
        <v>40</v>
      </c>
      <c r="K38" s="11">
        <v>12404</v>
      </c>
      <c r="L38">
        <v>13</v>
      </c>
      <c r="M38">
        <v>8</v>
      </c>
      <c r="N38" s="12">
        <v>199</v>
      </c>
      <c r="W38" s="9" t="s">
        <v>34</v>
      </c>
      <c r="X38" s="11">
        <v>1073</v>
      </c>
      <c r="Y38">
        <v>2</v>
      </c>
      <c r="Z38">
        <v>4</v>
      </c>
      <c r="AA38" s="19" t="s">
        <v>41</v>
      </c>
      <c r="AB38" s="11">
        <v>3623</v>
      </c>
      <c r="AC38">
        <v>9</v>
      </c>
      <c r="AD38">
        <v>8</v>
      </c>
      <c r="AE38" s="12">
        <v>36</v>
      </c>
      <c r="AG38" s="13" t="s">
        <v>36</v>
      </c>
      <c r="AH38" s="11">
        <v>743</v>
      </c>
      <c r="AI38">
        <v>3</v>
      </c>
      <c r="AJ38">
        <v>16</v>
      </c>
      <c r="AK38" s="19" t="s">
        <v>41</v>
      </c>
      <c r="AL38" s="11">
        <v>2510</v>
      </c>
      <c r="AM38">
        <v>12</v>
      </c>
      <c r="AN38">
        <v>9</v>
      </c>
      <c r="AO38">
        <v>153</v>
      </c>
      <c r="AQ38" s="11">
        <f t="shared" si="0"/>
        <v>203552</v>
      </c>
      <c r="AR38" s="14">
        <f t="shared" si="1"/>
        <v>6133</v>
      </c>
      <c r="AS38" s="13"/>
      <c r="AZ38" s="15">
        <v>20095</v>
      </c>
      <c r="BA38" s="11">
        <f t="shared" si="2"/>
        <v>2315541</v>
      </c>
      <c r="BB38" s="11">
        <f t="shared" si="3"/>
        <v>3307915.7142857146</v>
      </c>
      <c r="BC38" s="16">
        <f t="shared" si="4"/>
        <v>6.1534820588363577E-2</v>
      </c>
    </row>
    <row r="39" spans="1:55">
      <c r="A39" t="s">
        <v>2</v>
      </c>
      <c r="B39">
        <v>38</v>
      </c>
      <c r="C39" t="s">
        <v>2</v>
      </c>
      <c r="D39">
        <v>34</v>
      </c>
      <c r="E39">
        <v>1734</v>
      </c>
      <c r="F39" t="s">
        <v>30</v>
      </c>
      <c r="G39" s="11">
        <v>8402</v>
      </c>
      <c r="H39">
        <v>1</v>
      </c>
      <c r="I39">
        <v>26</v>
      </c>
      <c r="J39" s="19" t="s">
        <v>40</v>
      </c>
      <c r="K39" s="11">
        <v>5041</v>
      </c>
      <c r="L39">
        <v>9</v>
      </c>
      <c r="M39">
        <v>9</v>
      </c>
      <c r="N39" s="12">
        <v>5</v>
      </c>
      <c r="W39" s="9" t="s">
        <v>34</v>
      </c>
      <c r="X39" s="11">
        <v>367</v>
      </c>
      <c r="Y39">
        <v>2</v>
      </c>
      <c r="Z39">
        <v>12</v>
      </c>
      <c r="AA39" s="19" t="s">
        <v>41</v>
      </c>
      <c r="AB39" s="11">
        <v>1240</v>
      </c>
      <c r="AC39">
        <v>13</v>
      </c>
      <c r="AD39">
        <v>5</v>
      </c>
      <c r="AE39" s="12">
        <v>42</v>
      </c>
      <c r="AG39" s="13" t="s">
        <v>36</v>
      </c>
      <c r="AH39" s="11">
        <v>853</v>
      </c>
      <c r="AI39">
        <v>3</v>
      </c>
      <c r="AJ39">
        <v>18</v>
      </c>
      <c r="AK39" s="19" t="s">
        <v>41</v>
      </c>
      <c r="AL39" s="11">
        <v>2881</v>
      </c>
      <c r="AM39">
        <v>19</v>
      </c>
      <c r="AN39">
        <v>0</v>
      </c>
      <c r="AO39">
        <v>166</v>
      </c>
      <c r="AQ39" s="11">
        <f t="shared" si="0"/>
        <v>136810</v>
      </c>
      <c r="AR39" s="14">
        <f t="shared" si="1"/>
        <v>4121</v>
      </c>
      <c r="AS39" s="13"/>
      <c r="AZ39" s="15">
        <v>21157</v>
      </c>
      <c r="BA39" s="11">
        <f t="shared" si="2"/>
        <v>941078</v>
      </c>
      <c r="BB39" s="11">
        <f t="shared" si="3"/>
        <v>1344397.142857143</v>
      </c>
      <c r="BC39" s="16">
        <f t="shared" si="4"/>
        <v>0.1017630844627119</v>
      </c>
    </row>
    <row r="40" spans="1:55">
      <c r="A40" t="s">
        <v>2</v>
      </c>
      <c r="B40">
        <v>39</v>
      </c>
      <c r="C40" t="s">
        <v>2</v>
      </c>
      <c r="D40">
        <v>35</v>
      </c>
      <c r="E40">
        <v>1735</v>
      </c>
      <c r="F40" t="s">
        <v>32</v>
      </c>
      <c r="G40" s="11"/>
      <c r="K40" s="11"/>
      <c r="W40" s="9" t="s">
        <v>34</v>
      </c>
      <c r="X40" s="11">
        <v>552</v>
      </c>
      <c r="Y40">
        <v>3</v>
      </c>
      <c r="Z40">
        <v>21</v>
      </c>
      <c r="AA40" t="s">
        <v>41</v>
      </c>
      <c r="AB40" s="11">
        <v>1866</v>
      </c>
      <c r="AC40">
        <v>3</v>
      </c>
      <c r="AD40">
        <v>3</v>
      </c>
      <c r="AE40" s="12">
        <v>45</v>
      </c>
      <c r="AG40" s="13" t="s">
        <v>36</v>
      </c>
      <c r="AH40" s="11">
        <v>1015</v>
      </c>
      <c r="AI40">
        <v>2</v>
      </c>
      <c r="AJ40">
        <v>4</v>
      </c>
      <c r="AK40" t="s">
        <v>41</v>
      </c>
      <c r="AL40" s="11">
        <v>3427</v>
      </c>
      <c r="AM40">
        <v>8</v>
      </c>
      <c r="AN40">
        <v>8</v>
      </c>
      <c r="AO40">
        <v>167</v>
      </c>
      <c r="AQ40" s="11">
        <f t="shared" si="0"/>
        <v>175669</v>
      </c>
      <c r="AR40" s="14">
        <f t="shared" si="1"/>
        <v>5293</v>
      </c>
      <c r="AS40" s="13"/>
      <c r="AZ40" s="15">
        <v>16726</v>
      </c>
      <c r="BA40" s="11">
        <f t="shared" si="2"/>
        <v>0</v>
      </c>
      <c r="BB40" s="11">
        <f t="shared" si="3"/>
        <v>0</v>
      </c>
      <c r="BC40" s="16"/>
    </row>
    <row r="41" spans="1:55">
      <c r="A41" t="s">
        <v>2</v>
      </c>
      <c r="B41">
        <v>40</v>
      </c>
      <c r="C41" t="s">
        <v>2</v>
      </c>
      <c r="D41">
        <v>36</v>
      </c>
      <c r="E41">
        <v>1736</v>
      </c>
      <c r="F41" t="s">
        <v>30</v>
      </c>
      <c r="G41" s="11">
        <v>18729</v>
      </c>
      <c r="H41">
        <v>0</v>
      </c>
      <c r="I41">
        <v>23</v>
      </c>
      <c r="J41" s="19" t="s">
        <v>40</v>
      </c>
      <c r="K41" s="11">
        <v>11237</v>
      </c>
      <c r="L41">
        <v>10</v>
      </c>
      <c r="M41">
        <v>5</v>
      </c>
      <c r="N41" s="12">
        <v>6</v>
      </c>
      <c r="W41" s="9" t="s">
        <v>34</v>
      </c>
      <c r="X41" s="11">
        <v>730</v>
      </c>
      <c r="Y41">
        <v>1</v>
      </c>
      <c r="Z41">
        <v>5</v>
      </c>
      <c r="AA41" s="19" t="s">
        <v>41</v>
      </c>
      <c r="AB41" s="11">
        <v>2464</v>
      </c>
      <c r="AC41">
        <v>14</v>
      </c>
      <c r="AD41">
        <v>10</v>
      </c>
      <c r="AE41" s="12">
        <v>45</v>
      </c>
      <c r="AG41" s="13" t="s">
        <v>36</v>
      </c>
      <c r="AH41" s="11">
        <v>1830</v>
      </c>
      <c r="AI41">
        <v>1</v>
      </c>
      <c r="AJ41">
        <v>8</v>
      </c>
      <c r="AK41" s="19" t="s">
        <v>41</v>
      </c>
      <c r="AL41" s="11">
        <v>6177</v>
      </c>
      <c r="AM41">
        <v>6</v>
      </c>
      <c r="AN41">
        <v>8</v>
      </c>
      <c r="AO41">
        <v>172</v>
      </c>
      <c r="AQ41" s="11">
        <f t="shared" si="0"/>
        <v>286789</v>
      </c>
      <c r="AR41" s="14">
        <f t="shared" si="1"/>
        <v>8641</v>
      </c>
      <c r="AS41" s="13"/>
      <c r="AZ41" s="15">
        <v>22113</v>
      </c>
      <c r="BA41" s="11">
        <f t="shared" si="2"/>
        <v>2097671</v>
      </c>
      <c r="BB41" s="11">
        <f t="shared" si="3"/>
        <v>2996672.8571428573</v>
      </c>
      <c r="BC41" s="16">
        <f t="shared" si="4"/>
        <v>9.5702471931966446E-2</v>
      </c>
    </row>
    <row r="42" spans="1:55">
      <c r="A42" t="s">
        <v>2</v>
      </c>
      <c r="B42">
        <v>41</v>
      </c>
      <c r="C42" t="s">
        <v>2</v>
      </c>
      <c r="D42">
        <v>37</v>
      </c>
      <c r="E42">
        <v>1737</v>
      </c>
      <c r="F42" t="s">
        <v>30</v>
      </c>
      <c r="G42" s="11">
        <v>14005</v>
      </c>
      <c r="H42">
        <v>1</v>
      </c>
      <c r="I42">
        <v>23</v>
      </c>
      <c r="J42" s="19" t="s">
        <v>40</v>
      </c>
      <c r="K42" s="11">
        <v>8403</v>
      </c>
      <c r="L42">
        <v>5</v>
      </c>
      <c r="M42">
        <v>6</v>
      </c>
      <c r="N42" s="12">
        <v>6</v>
      </c>
      <c r="W42" s="9" t="s">
        <v>34</v>
      </c>
      <c r="X42" s="11">
        <v>1332</v>
      </c>
      <c r="Y42">
        <v>0</v>
      </c>
      <c r="Z42">
        <v>20</v>
      </c>
      <c r="AA42" s="19" t="s">
        <v>41</v>
      </c>
      <c r="AB42" s="11">
        <v>4496</v>
      </c>
      <c r="AC42">
        <v>2</v>
      </c>
      <c r="AD42">
        <v>0</v>
      </c>
      <c r="AE42" s="12">
        <v>45</v>
      </c>
      <c r="AG42" s="13" t="s">
        <v>36</v>
      </c>
      <c r="AH42" s="11">
        <v>1709</v>
      </c>
      <c r="AI42">
        <v>1</v>
      </c>
      <c r="AJ42">
        <v>14</v>
      </c>
      <c r="AK42" s="19" t="s">
        <v>41</v>
      </c>
      <c r="AL42" s="11">
        <v>5769</v>
      </c>
      <c r="AM42">
        <v>2</v>
      </c>
      <c r="AN42">
        <v>9</v>
      </c>
      <c r="AO42">
        <v>174</v>
      </c>
      <c r="AQ42" s="11">
        <f t="shared" si="0"/>
        <v>340654</v>
      </c>
      <c r="AR42" s="14">
        <f t="shared" si="1"/>
        <v>10265</v>
      </c>
      <c r="AS42" s="13"/>
      <c r="AZ42" s="15">
        <v>33683</v>
      </c>
      <c r="BA42" s="11">
        <f t="shared" si="2"/>
        <v>1568611</v>
      </c>
      <c r="BB42" s="11">
        <f t="shared" si="3"/>
        <v>2240872.8571428573</v>
      </c>
      <c r="BC42" s="16">
        <f t="shared" si="4"/>
        <v>0.15201844179340829</v>
      </c>
    </row>
    <row r="43" spans="1:55">
      <c r="A43" t="s">
        <v>2</v>
      </c>
      <c r="B43">
        <v>42</v>
      </c>
      <c r="C43" t="s">
        <v>2</v>
      </c>
      <c r="D43">
        <v>38</v>
      </c>
      <c r="E43">
        <v>1738</v>
      </c>
      <c r="F43" t="s">
        <v>30</v>
      </c>
      <c r="G43" s="11">
        <v>7338</v>
      </c>
      <c r="H43">
        <v>0</v>
      </c>
      <c r="I43">
        <v>18</v>
      </c>
      <c r="J43" s="19" t="s">
        <v>40</v>
      </c>
      <c r="K43" s="11">
        <v>4402</v>
      </c>
      <c r="L43">
        <v>17</v>
      </c>
      <c r="M43">
        <v>10</v>
      </c>
      <c r="N43" s="12">
        <v>6</v>
      </c>
      <c r="W43" s="9" t="s">
        <v>34</v>
      </c>
      <c r="X43" s="11">
        <v>664</v>
      </c>
      <c r="Y43">
        <v>3</v>
      </c>
      <c r="Z43">
        <v>10</v>
      </c>
      <c r="AA43" s="19" t="s">
        <v>41</v>
      </c>
      <c r="AB43" s="11">
        <v>2243</v>
      </c>
      <c r="AC43">
        <v>16</v>
      </c>
      <c r="AD43">
        <v>7</v>
      </c>
      <c r="AE43" s="12">
        <v>43</v>
      </c>
      <c r="AG43" s="13" t="s">
        <v>36</v>
      </c>
      <c r="AH43" s="11">
        <v>2485</v>
      </c>
      <c r="AI43">
        <v>0</v>
      </c>
      <c r="AJ43">
        <v>25</v>
      </c>
      <c r="AK43" s="19" t="s">
        <v>41</v>
      </c>
      <c r="AL43" s="11">
        <v>8387</v>
      </c>
      <c r="AM43">
        <v>12</v>
      </c>
      <c r="AN43">
        <v>6</v>
      </c>
      <c r="AO43">
        <v>168</v>
      </c>
      <c r="AQ43" s="11">
        <f t="shared" si="0"/>
        <v>352807</v>
      </c>
      <c r="AR43" s="14">
        <f t="shared" si="1"/>
        <v>10630</v>
      </c>
      <c r="AS43" s="13"/>
      <c r="AZ43" s="15">
        <v>18790</v>
      </c>
      <c r="BA43" s="11">
        <f t="shared" si="2"/>
        <v>821874</v>
      </c>
      <c r="BB43" s="11">
        <f t="shared" si="3"/>
        <v>1174105.7142857143</v>
      </c>
      <c r="BC43" s="16">
        <f t="shared" si="4"/>
        <v>0.30048997778248249</v>
      </c>
    </row>
    <row r="44" spans="1:55">
      <c r="A44" t="s">
        <v>2</v>
      </c>
      <c r="B44">
        <v>43</v>
      </c>
      <c r="C44" t="s">
        <v>2</v>
      </c>
      <c r="D44">
        <v>39</v>
      </c>
      <c r="E44">
        <v>1739</v>
      </c>
      <c r="F44" t="s">
        <v>30</v>
      </c>
      <c r="G44" s="11">
        <v>18506</v>
      </c>
      <c r="H44">
        <v>1</v>
      </c>
      <c r="I44">
        <v>12</v>
      </c>
      <c r="J44" s="19" t="s">
        <v>40</v>
      </c>
      <c r="K44" s="11">
        <v>11103</v>
      </c>
      <c r="L44">
        <v>16</v>
      </c>
      <c r="M44">
        <v>1</v>
      </c>
      <c r="N44" s="12">
        <v>6</v>
      </c>
      <c r="W44" s="9" t="s">
        <v>34</v>
      </c>
      <c r="X44" s="11">
        <v>598</v>
      </c>
      <c r="Y44">
        <v>0</v>
      </c>
      <c r="Z44">
        <v>24</v>
      </c>
      <c r="AA44" s="19" t="s">
        <v>41</v>
      </c>
      <c r="AB44" s="11">
        <v>2018</v>
      </c>
      <c r="AC44">
        <v>18</v>
      </c>
      <c r="AD44">
        <v>5</v>
      </c>
      <c r="AE44" s="12">
        <v>44</v>
      </c>
      <c r="AG44" s="13" t="s">
        <v>36</v>
      </c>
      <c r="AH44" s="11">
        <v>2050</v>
      </c>
      <c r="AI44">
        <v>0</v>
      </c>
      <c r="AJ44">
        <v>22</v>
      </c>
      <c r="AK44" s="19" t="s">
        <v>41</v>
      </c>
      <c r="AL44" s="11">
        <v>6919</v>
      </c>
      <c r="AM44">
        <v>8</v>
      </c>
      <c r="AN44">
        <v>2</v>
      </c>
      <c r="AO44">
        <v>163</v>
      </c>
      <c r="AQ44" s="11">
        <f t="shared" si="0"/>
        <v>296622</v>
      </c>
      <c r="AR44" s="14">
        <f t="shared" si="1"/>
        <v>8937</v>
      </c>
      <c r="AS44" s="13"/>
      <c r="AZ44" s="15">
        <v>28971</v>
      </c>
      <c r="BA44" s="11">
        <f t="shared" si="2"/>
        <v>2072712</v>
      </c>
      <c r="BB44" s="11">
        <f t="shared" si="3"/>
        <v>2961017.1428571427</v>
      </c>
      <c r="BC44" s="16">
        <f t="shared" si="4"/>
        <v>0.10017571182103448</v>
      </c>
    </row>
    <row r="45" spans="1:55" s="20" customFormat="1">
      <c r="A45" s="20" t="s">
        <v>2</v>
      </c>
      <c r="B45" s="20">
        <v>44</v>
      </c>
      <c r="C45" s="20" t="s">
        <v>2</v>
      </c>
      <c r="D45" s="20">
        <v>40</v>
      </c>
      <c r="E45" s="20">
        <v>1740</v>
      </c>
      <c r="F45" s="20" t="s">
        <v>30</v>
      </c>
      <c r="G45" s="21">
        <v>12963</v>
      </c>
      <c r="H45" s="20">
        <v>2</v>
      </c>
      <c r="I45" s="20">
        <v>25</v>
      </c>
      <c r="J45" s="26" t="s">
        <v>40</v>
      </c>
      <c r="K45" s="21">
        <v>7778</v>
      </c>
      <c r="L45" s="20">
        <v>4</v>
      </c>
      <c r="M45" s="20">
        <v>8</v>
      </c>
      <c r="N45" s="23">
        <v>6</v>
      </c>
      <c r="P45" s="24"/>
      <c r="U45" s="23"/>
      <c r="W45" s="25" t="s">
        <v>34</v>
      </c>
      <c r="X45" s="21">
        <v>84</v>
      </c>
      <c r="Y45" s="20">
        <v>3</v>
      </c>
      <c r="Z45" s="20">
        <v>8</v>
      </c>
      <c r="AA45" s="26" t="s">
        <v>41</v>
      </c>
      <c r="AB45" s="21">
        <v>286</v>
      </c>
      <c r="AC45" s="20">
        <v>5</v>
      </c>
      <c r="AD45" s="20">
        <v>5</v>
      </c>
      <c r="AE45" s="23">
        <v>41</v>
      </c>
      <c r="AG45" s="24" t="s">
        <v>36</v>
      </c>
      <c r="AH45" s="21">
        <v>697</v>
      </c>
      <c r="AI45" s="20">
        <v>1</v>
      </c>
      <c r="AJ45" s="20">
        <v>2</v>
      </c>
      <c r="AK45" s="26" t="s">
        <v>41</v>
      </c>
      <c r="AL45" s="21">
        <v>2343</v>
      </c>
      <c r="AM45" s="20">
        <v>5</v>
      </c>
      <c r="AN45" s="20">
        <v>6</v>
      </c>
      <c r="AO45" s="20">
        <v>158</v>
      </c>
      <c r="AP45" s="27"/>
      <c r="AQ45" s="21">
        <f t="shared" si="0"/>
        <v>87594</v>
      </c>
      <c r="AR45" s="28">
        <f t="shared" si="1"/>
        <v>2629</v>
      </c>
      <c r="AS45" s="24"/>
      <c r="AT45" s="25"/>
      <c r="AU45" s="29"/>
      <c r="AW45" s="29"/>
      <c r="AY45" s="29"/>
      <c r="AZ45" s="30">
        <v>21745</v>
      </c>
      <c r="BA45" s="21">
        <f t="shared" si="2"/>
        <v>1451937</v>
      </c>
      <c r="BB45" s="21">
        <f t="shared" si="3"/>
        <v>2074195.7142857143</v>
      </c>
      <c r="BC45" s="31">
        <f t="shared" si="4"/>
        <v>4.2230344705038857E-2</v>
      </c>
    </row>
    <row r="46" spans="1:55" s="20" customFormat="1">
      <c r="A46" s="20" t="s">
        <v>2</v>
      </c>
      <c r="B46" s="20">
        <v>45</v>
      </c>
      <c r="C46" s="20" t="s">
        <v>2</v>
      </c>
      <c r="D46" s="20">
        <v>41</v>
      </c>
      <c r="E46" s="20">
        <v>1741</v>
      </c>
      <c r="F46" s="20" t="s">
        <v>30</v>
      </c>
      <c r="G46" s="21">
        <v>33854</v>
      </c>
      <c r="H46" s="20">
        <v>1</v>
      </c>
      <c r="I46" s="20">
        <v>2</v>
      </c>
      <c r="J46" s="26" t="s">
        <v>40</v>
      </c>
      <c r="K46" s="21">
        <v>20312</v>
      </c>
      <c r="L46" s="20">
        <v>11</v>
      </c>
      <c r="M46" s="20">
        <v>2</v>
      </c>
      <c r="N46" s="23">
        <v>6</v>
      </c>
      <c r="P46" s="24"/>
      <c r="U46" s="23"/>
      <c r="W46" s="25" t="s">
        <v>34</v>
      </c>
      <c r="X46" s="21">
        <v>100</v>
      </c>
      <c r="Y46" s="20">
        <v>0</v>
      </c>
      <c r="Z46" s="20">
        <v>0</v>
      </c>
      <c r="AA46" s="26" t="s">
        <v>41</v>
      </c>
      <c r="AB46" s="21">
        <v>337</v>
      </c>
      <c r="AC46" s="20">
        <v>10</v>
      </c>
      <c r="AD46" s="20">
        <v>0</v>
      </c>
      <c r="AE46" s="23">
        <v>41</v>
      </c>
      <c r="AG46" s="24" t="s">
        <v>36</v>
      </c>
      <c r="AH46" s="21">
        <v>724</v>
      </c>
      <c r="AI46" s="20">
        <v>0</v>
      </c>
      <c r="AJ46" s="20">
        <v>8</v>
      </c>
      <c r="AK46" s="26" t="s">
        <v>41</v>
      </c>
      <c r="AL46" s="21">
        <v>2443</v>
      </c>
      <c r="AM46" s="20">
        <v>14</v>
      </c>
      <c r="AN46" s="20">
        <v>9</v>
      </c>
      <c r="AO46" s="20">
        <v>159</v>
      </c>
      <c r="AP46" s="27"/>
      <c r="AQ46" s="21">
        <f t="shared" si="0"/>
        <v>92296</v>
      </c>
      <c r="AR46" s="28">
        <f t="shared" si="1"/>
        <v>2780</v>
      </c>
      <c r="AS46" s="24"/>
      <c r="AT46" s="25"/>
      <c r="AU46" s="29"/>
      <c r="AW46" s="29"/>
      <c r="AY46" s="29"/>
      <c r="AZ46" s="30">
        <v>19529</v>
      </c>
      <c r="BA46" s="21">
        <f t="shared" si="2"/>
        <v>3791678</v>
      </c>
      <c r="BB46" s="21">
        <f t="shared" si="3"/>
        <v>5416682.8571428573</v>
      </c>
      <c r="BC46" s="31">
        <f t="shared" si="4"/>
        <v>1.7039210608073785E-2</v>
      </c>
    </row>
    <row r="47" spans="1:55" s="20" customFormat="1">
      <c r="A47" s="20" t="s">
        <v>2</v>
      </c>
      <c r="B47" s="20">
        <v>46</v>
      </c>
      <c r="C47" s="20" t="s">
        <v>2</v>
      </c>
      <c r="D47" s="20">
        <v>42</v>
      </c>
      <c r="E47" s="20">
        <v>1742</v>
      </c>
      <c r="F47" s="20" t="s">
        <v>30</v>
      </c>
      <c r="G47" s="21">
        <v>49329</v>
      </c>
      <c r="H47" s="20">
        <v>1</v>
      </c>
      <c r="I47" s="20">
        <v>26</v>
      </c>
      <c r="J47" s="26" t="s">
        <v>40</v>
      </c>
      <c r="K47" s="21">
        <v>29717</v>
      </c>
      <c r="L47" s="20">
        <v>13</v>
      </c>
      <c r="M47" s="20">
        <v>9</v>
      </c>
      <c r="N47" s="23">
        <v>6</v>
      </c>
      <c r="P47" s="24"/>
      <c r="U47" s="23"/>
      <c r="W47" s="25" t="s">
        <v>34</v>
      </c>
      <c r="X47" s="21">
        <v>235</v>
      </c>
      <c r="Y47" s="20">
        <v>1</v>
      </c>
      <c r="Z47" s="20">
        <v>12</v>
      </c>
      <c r="AA47" s="26" t="s">
        <v>41</v>
      </c>
      <c r="AB47" s="21">
        <v>861</v>
      </c>
      <c r="AC47" s="20">
        <v>16</v>
      </c>
      <c r="AD47" s="20">
        <v>6</v>
      </c>
      <c r="AE47" s="23">
        <v>39</v>
      </c>
      <c r="AG47" s="24" t="s">
        <v>36</v>
      </c>
      <c r="AH47" s="21">
        <v>1468</v>
      </c>
      <c r="AI47" s="20">
        <v>2</v>
      </c>
      <c r="AJ47" s="20">
        <v>10</v>
      </c>
      <c r="AK47" s="26" t="s">
        <v>41</v>
      </c>
      <c r="AL47" s="21">
        <v>4956</v>
      </c>
      <c r="AM47" s="20">
        <v>9</v>
      </c>
      <c r="AN47" s="20">
        <v>9</v>
      </c>
      <c r="AO47" s="20">
        <v>160</v>
      </c>
      <c r="AP47" s="27"/>
      <c r="AQ47" s="21">
        <f t="shared" si="0"/>
        <v>190842</v>
      </c>
      <c r="AR47" s="28">
        <f t="shared" si="1"/>
        <v>5817</v>
      </c>
      <c r="AS47" s="24"/>
      <c r="AT47" s="25"/>
      <c r="AU47" s="29"/>
      <c r="AW47" s="29"/>
      <c r="AY47" s="29"/>
      <c r="AZ47" s="30">
        <v>15515</v>
      </c>
      <c r="BA47" s="21">
        <f t="shared" si="2"/>
        <v>5524902</v>
      </c>
      <c r="BB47" s="21">
        <f t="shared" si="3"/>
        <v>7892717.1428571427</v>
      </c>
      <c r="BC47" s="31">
        <f t="shared" si="4"/>
        <v>2.4179505808428821E-2</v>
      </c>
    </row>
    <row r="48" spans="1:55" s="20" customFormat="1">
      <c r="A48" s="20" t="s">
        <v>2</v>
      </c>
      <c r="B48" s="20">
        <v>47</v>
      </c>
      <c r="C48" s="20" t="s">
        <v>2</v>
      </c>
      <c r="D48" s="20">
        <v>43</v>
      </c>
      <c r="E48" s="20">
        <v>1743</v>
      </c>
      <c r="F48" s="20" t="s">
        <v>30</v>
      </c>
      <c r="G48" s="21">
        <v>39371</v>
      </c>
      <c r="H48" s="20">
        <v>1</v>
      </c>
      <c r="I48" s="20">
        <v>18</v>
      </c>
      <c r="J48" s="26" t="s">
        <v>40</v>
      </c>
      <c r="K48" s="21">
        <v>23622</v>
      </c>
      <c r="L48" s="20">
        <v>16</v>
      </c>
      <c r="M48" s="20">
        <v>11</v>
      </c>
      <c r="N48" s="23">
        <v>6</v>
      </c>
      <c r="P48" s="24"/>
      <c r="U48" s="23"/>
      <c r="W48" s="25" t="s">
        <v>34</v>
      </c>
      <c r="X48" s="21">
        <v>618</v>
      </c>
      <c r="Y48" s="20">
        <v>3</v>
      </c>
      <c r="Z48" s="20">
        <v>0</v>
      </c>
      <c r="AA48" s="26" t="s">
        <v>41</v>
      </c>
      <c r="AB48" s="21">
        <v>2088</v>
      </c>
      <c r="AC48" s="20">
        <v>5</v>
      </c>
      <c r="AD48" s="20">
        <v>7</v>
      </c>
      <c r="AE48" s="23">
        <v>42</v>
      </c>
      <c r="AG48" s="24" t="s">
        <v>36</v>
      </c>
      <c r="AH48" s="21">
        <v>2004</v>
      </c>
      <c r="AI48" s="20">
        <v>1</v>
      </c>
      <c r="AJ48" s="20">
        <v>0</v>
      </c>
      <c r="AK48" s="26" t="s">
        <v>41</v>
      </c>
      <c r="AL48" s="21">
        <v>6764</v>
      </c>
      <c r="AM48" s="20">
        <v>6</v>
      </c>
      <c r="AN48" s="20">
        <v>10</v>
      </c>
      <c r="AO48" s="20">
        <v>163</v>
      </c>
      <c r="AP48" s="27"/>
      <c r="AQ48" s="21">
        <f t="shared" si="0"/>
        <v>293776</v>
      </c>
      <c r="AR48" s="28">
        <f t="shared" si="1"/>
        <v>8852</v>
      </c>
      <c r="AS48" s="24"/>
      <c r="AT48" s="25"/>
      <c r="AU48" s="29"/>
      <c r="AW48" s="29"/>
      <c r="AY48" s="29"/>
      <c r="AZ48" s="30">
        <v>13990</v>
      </c>
      <c r="BA48" s="21">
        <f t="shared" si="2"/>
        <v>4409598</v>
      </c>
      <c r="BB48" s="21">
        <f t="shared" si="3"/>
        <v>6299425.7142857146</v>
      </c>
      <c r="BC48" s="31">
        <f t="shared" si="4"/>
        <v>4.6635362225762984E-2</v>
      </c>
    </row>
    <row r="49" spans="1:55" s="20" customFormat="1">
      <c r="A49" s="20" t="s">
        <v>2</v>
      </c>
      <c r="B49" s="20">
        <v>48</v>
      </c>
      <c r="C49" s="20" t="s">
        <v>2</v>
      </c>
      <c r="D49" s="20">
        <v>44</v>
      </c>
      <c r="E49" s="20">
        <v>1744</v>
      </c>
      <c r="F49" s="34" t="s">
        <v>30</v>
      </c>
      <c r="G49" s="35">
        <v>24393</v>
      </c>
      <c r="H49" s="34">
        <v>3</v>
      </c>
      <c r="I49" s="34">
        <v>3</v>
      </c>
      <c r="J49" s="36" t="s">
        <v>40</v>
      </c>
      <c r="K49" s="35">
        <v>14636</v>
      </c>
      <c r="L49" s="34">
        <v>5</v>
      </c>
      <c r="M49" s="34">
        <v>4</v>
      </c>
      <c r="N49" s="37">
        <v>6</v>
      </c>
      <c r="P49" s="24"/>
      <c r="U49" s="23"/>
      <c r="W49" s="25" t="s">
        <v>34</v>
      </c>
      <c r="X49" s="21">
        <v>458</v>
      </c>
      <c r="Y49" s="20">
        <v>2</v>
      </c>
      <c r="Z49" s="20">
        <v>0</v>
      </c>
      <c r="AA49" s="26" t="s">
        <v>41</v>
      </c>
      <c r="AB49" s="21">
        <v>1547</v>
      </c>
      <c r="AC49" s="20">
        <v>8</v>
      </c>
      <c r="AD49" s="20">
        <v>9</v>
      </c>
      <c r="AE49" s="23">
        <v>38</v>
      </c>
      <c r="AG49" s="24" t="s">
        <v>36</v>
      </c>
      <c r="AH49" s="21">
        <v>1027</v>
      </c>
      <c r="AI49" s="20">
        <v>2</v>
      </c>
      <c r="AJ49" s="20">
        <v>0</v>
      </c>
      <c r="AK49" s="20" t="s">
        <v>41</v>
      </c>
      <c r="AL49" s="21">
        <v>3467</v>
      </c>
      <c r="AM49" s="20">
        <v>16</v>
      </c>
      <c r="AN49" s="20">
        <v>3</v>
      </c>
      <c r="AO49" s="20">
        <v>139</v>
      </c>
      <c r="AP49" s="27"/>
      <c r="AQ49" s="21">
        <f t="shared" si="0"/>
        <v>166432</v>
      </c>
      <c r="AR49" s="28">
        <f t="shared" si="1"/>
        <v>5014</v>
      </c>
      <c r="AS49" s="24"/>
      <c r="AT49" s="25"/>
      <c r="AU49" s="29"/>
      <c r="AW49" s="29"/>
      <c r="AY49" s="29"/>
      <c r="AZ49" s="30">
        <v>19724</v>
      </c>
      <c r="BA49" s="21">
        <f t="shared" si="2"/>
        <v>2732103</v>
      </c>
      <c r="BB49" s="21">
        <f t="shared" si="3"/>
        <v>3903004.2857142859</v>
      </c>
      <c r="BC49" s="31">
        <f t="shared" si="4"/>
        <v>4.2642023379060014E-2</v>
      </c>
    </row>
    <row r="50" spans="1:55" s="20" customFormat="1">
      <c r="A50" s="20" t="s">
        <v>2</v>
      </c>
      <c r="B50" s="20">
        <v>49</v>
      </c>
      <c r="C50" s="20" t="s">
        <v>2</v>
      </c>
      <c r="D50" s="20">
        <v>45</v>
      </c>
      <c r="E50" s="20">
        <v>1745</v>
      </c>
      <c r="F50" s="20" t="s">
        <v>32</v>
      </c>
      <c r="G50" s="21"/>
      <c r="J50" s="26"/>
      <c r="K50" s="21"/>
      <c r="N50" s="23"/>
      <c r="P50" s="24"/>
      <c r="U50" s="23"/>
      <c r="W50" s="25" t="s">
        <v>34</v>
      </c>
      <c r="X50" s="21">
        <v>84</v>
      </c>
      <c r="Y50" s="20">
        <v>3</v>
      </c>
      <c r="Z50" s="20">
        <v>8</v>
      </c>
      <c r="AA50" s="20" t="s">
        <v>41</v>
      </c>
      <c r="AB50" s="21">
        <v>286</v>
      </c>
      <c r="AC50" s="20">
        <v>5</v>
      </c>
      <c r="AD50" s="20">
        <v>3</v>
      </c>
      <c r="AE50" s="23">
        <v>35</v>
      </c>
      <c r="AG50" s="24" t="s">
        <v>36</v>
      </c>
      <c r="AH50" s="21">
        <v>1017</v>
      </c>
      <c r="AI50" s="20">
        <v>0</v>
      </c>
      <c r="AJ50" s="20">
        <v>0</v>
      </c>
      <c r="AK50" s="26" t="s">
        <v>41</v>
      </c>
      <c r="AL50" s="21">
        <v>3432</v>
      </c>
      <c r="AM50" s="20">
        <v>7</v>
      </c>
      <c r="AN50" s="20">
        <v>6</v>
      </c>
      <c r="AO50" s="20">
        <v>142</v>
      </c>
      <c r="AP50" s="27"/>
      <c r="AQ50" s="21">
        <f t="shared" si="0"/>
        <v>123404</v>
      </c>
      <c r="AR50" s="28">
        <f t="shared" si="1"/>
        <v>3718</v>
      </c>
      <c r="AS50" s="24"/>
      <c r="AT50" s="25"/>
      <c r="AU50" s="29"/>
      <c r="AW50" s="29"/>
      <c r="AY50" s="29"/>
      <c r="AZ50" s="30">
        <v>6919</v>
      </c>
      <c r="BA50" s="21">
        <f t="shared" si="2"/>
        <v>0</v>
      </c>
      <c r="BB50" s="21">
        <f t="shared" si="3"/>
        <v>0</v>
      </c>
      <c r="BC50" s="31"/>
    </row>
    <row r="51" spans="1:55" s="20" customFormat="1">
      <c r="A51" s="20" t="s">
        <v>2</v>
      </c>
      <c r="B51" s="20">
        <v>50</v>
      </c>
      <c r="C51" s="20" t="s">
        <v>2</v>
      </c>
      <c r="D51" s="20">
        <v>46</v>
      </c>
      <c r="E51" s="20">
        <v>1746</v>
      </c>
      <c r="F51" s="20" t="s">
        <v>30</v>
      </c>
      <c r="G51" s="21">
        <v>17152</v>
      </c>
      <c r="H51" s="20">
        <v>2</v>
      </c>
      <c r="I51" s="20">
        <v>17</v>
      </c>
      <c r="J51" s="20" t="s">
        <v>51</v>
      </c>
      <c r="K51" s="21">
        <v>10291</v>
      </c>
      <c r="L51" s="20">
        <v>11</v>
      </c>
      <c r="M51" s="20">
        <v>9</v>
      </c>
      <c r="N51" s="23">
        <v>6</v>
      </c>
      <c r="P51" s="24"/>
      <c r="U51" s="23"/>
      <c r="W51" s="25" t="s">
        <v>34</v>
      </c>
      <c r="X51" s="21">
        <v>317</v>
      </c>
      <c r="Y51" s="20">
        <v>3</v>
      </c>
      <c r="Z51" s="20">
        <v>12</v>
      </c>
      <c r="AA51" s="20" t="s">
        <v>52</v>
      </c>
      <c r="AB51" s="21">
        <v>1072</v>
      </c>
      <c r="AC51" s="20">
        <v>15</v>
      </c>
      <c r="AD51" s="20">
        <v>4</v>
      </c>
      <c r="AE51" s="23">
        <v>37</v>
      </c>
      <c r="AG51" s="38" t="s">
        <v>36</v>
      </c>
      <c r="AH51" s="21">
        <v>1741</v>
      </c>
      <c r="AI51" s="20">
        <v>3</v>
      </c>
      <c r="AJ51" s="20">
        <v>18</v>
      </c>
      <c r="AK51" s="26" t="s">
        <v>41</v>
      </c>
      <c r="AL51" s="21">
        <v>5878</v>
      </c>
      <c r="AM51" s="20">
        <v>18</v>
      </c>
      <c r="AN51" s="20">
        <v>11</v>
      </c>
      <c r="AO51" s="20">
        <v>150</v>
      </c>
      <c r="AP51" s="27"/>
      <c r="AQ51" s="21">
        <f t="shared" si="0"/>
        <v>230694</v>
      </c>
      <c r="AR51" s="28">
        <f t="shared" si="1"/>
        <v>6950</v>
      </c>
      <c r="AS51" s="24"/>
      <c r="AT51" s="25"/>
      <c r="AU51" s="29"/>
      <c r="AW51" s="29"/>
      <c r="AY51" s="29"/>
      <c r="AZ51" s="30">
        <v>10247</v>
      </c>
      <c r="BA51" s="21">
        <f t="shared" si="2"/>
        <v>1921097</v>
      </c>
      <c r="BB51" s="21">
        <f t="shared" si="3"/>
        <v>2744424.2857142859</v>
      </c>
      <c r="BC51" s="31">
        <f t="shared" si="4"/>
        <v>8.4059159948716794E-2</v>
      </c>
    </row>
    <row r="52" spans="1:55" s="20" customFormat="1">
      <c r="A52" s="20" t="s">
        <v>2</v>
      </c>
      <c r="B52" s="20">
        <v>51</v>
      </c>
      <c r="C52" s="20" t="s">
        <v>2</v>
      </c>
      <c r="D52" s="20">
        <v>47</v>
      </c>
      <c r="E52" s="20">
        <v>1747</v>
      </c>
      <c r="F52" s="20" t="s">
        <v>30</v>
      </c>
      <c r="G52" s="21">
        <v>12764</v>
      </c>
      <c r="H52" s="20">
        <v>0</v>
      </c>
      <c r="I52" s="20">
        <v>19</v>
      </c>
      <c r="J52" s="20" t="s">
        <v>51</v>
      </c>
      <c r="K52" s="21">
        <v>7658</v>
      </c>
      <c r="L52" s="20">
        <v>10</v>
      </c>
      <c r="M52" s="20">
        <v>0</v>
      </c>
      <c r="N52" s="23">
        <v>5</v>
      </c>
      <c r="P52" s="24"/>
      <c r="U52" s="23"/>
      <c r="W52" s="25" t="s">
        <v>34</v>
      </c>
      <c r="X52" s="21">
        <v>200</v>
      </c>
      <c r="Y52" s="20">
        <v>0</v>
      </c>
      <c r="Z52" s="20">
        <v>0</v>
      </c>
      <c r="AA52" s="20" t="s">
        <v>52</v>
      </c>
      <c r="AB52" s="21">
        <v>675</v>
      </c>
      <c r="AC52" s="20">
        <v>0</v>
      </c>
      <c r="AD52" s="20">
        <v>0</v>
      </c>
      <c r="AE52" s="23">
        <v>34</v>
      </c>
      <c r="AG52" s="38" t="s">
        <v>36</v>
      </c>
      <c r="AH52" s="21">
        <v>2228</v>
      </c>
      <c r="AI52" s="20">
        <v>2</v>
      </c>
      <c r="AJ52" s="20">
        <v>4</v>
      </c>
      <c r="AK52" s="26" t="s">
        <v>41</v>
      </c>
      <c r="AL52" s="21">
        <v>7521</v>
      </c>
      <c r="AM52" s="20">
        <v>6</v>
      </c>
      <c r="AN52" s="20">
        <v>8</v>
      </c>
      <c r="AO52" s="20">
        <v>140</v>
      </c>
      <c r="AP52" s="27"/>
      <c r="AQ52" s="21">
        <f t="shared" si="0"/>
        <v>271996</v>
      </c>
      <c r="AR52" s="28">
        <f t="shared" si="1"/>
        <v>8196</v>
      </c>
      <c r="AS52" s="24"/>
      <c r="AT52" s="25"/>
      <c r="AU52" s="29"/>
      <c r="AW52" s="29"/>
      <c r="AY52" s="29"/>
      <c r="AZ52" s="30">
        <v>21816</v>
      </c>
      <c r="BA52" s="21">
        <f t="shared" si="2"/>
        <v>1429587</v>
      </c>
      <c r="BB52" s="21">
        <f t="shared" si="3"/>
        <v>2042267.142857143</v>
      </c>
      <c r="BC52" s="31">
        <f t="shared" si="4"/>
        <v>0.13318335994941197</v>
      </c>
    </row>
    <row r="53" spans="1:55" s="20" customFormat="1">
      <c r="A53" s="20" t="s">
        <v>2</v>
      </c>
      <c r="B53" s="20">
        <v>52</v>
      </c>
      <c r="C53" s="20" t="s">
        <v>2</v>
      </c>
      <c r="D53" s="20">
        <v>48</v>
      </c>
      <c r="E53" s="20">
        <v>1748</v>
      </c>
      <c r="F53" s="20" t="s">
        <v>30</v>
      </c>
      <c r="G53" s="21">
        <v>19059</v>
      </c>
      <c r="H53" s="20">
        <v>3</v>
      </c>
      <c r="I53" s="20">
        <v>2</v>
      </c>
      <c r="J53" s="20" t="s">
        <v>51</v>
      </c>
      <c r="K53" s="21">
        <v>11435</v>
      </c>
      <c r="L53" s="20">
        <v>17</v>
      </c>
      <c r="M53" s="20">
        <v>2</v>
      </c>
      <c r="N53" s="23">
        <v>6</v>
      </c>
      <c r="P53" s="24"/>
      <c r="U53" s="23"/>
      <c r="W53" s="25" t="s">
        <v>34</v>
      </c>
      <c r="X53" s="21">
        <v>337</v>
      </c>
      <c r="Y53" s="20">
        <v>2</v>
      </c>
      <c r="Z53" s="20">
        <v>0</v>
      </c>
      <c r="AA53" s="20" t="s">
        <v>52</v>
      </c>
      <c r="AB53" s="21">
        <v>1139</v>
      </c>
      <c r="AC53" s="20">
        <v>1</v>
      </c>
      <c r="AD53" s="20">
        <v>3</v>
      </c>
      <c r="AE53" s="23">
        <v>42</v>
      </c>
      <c r="AG53" s="38" t="s">
        <v>36</v>
      </c>
      <c r="AH53" s="21">
        <v>2435</v>
      </c>
      <c r="AI53" s="20">
        <v>0</v>
      </c>
      <c r="AJ53" s="20">
        <v>16</v>
      </c>
      <c r="AK53" s="26" t="s">
        <v>41</v>
      </c>
      <c r="AL53" s="21">
        <v>8218</v>
      </c>
      <c r="AM53" s="20">
        <v>12</v>
      </c>
      <c r="AN53" s="20">
        <v>1</v>
      </c>
      <c r="AO53" s="20">
        <v>164</v>
      </c>
      <c r="AP53" s="27"/>
      <c r="AQ53" s="21">
        <f t="shared" si="0"/>
        <v>310536</v>
      </c>
      <c r="AR53" s="28">
        <f t="shared" si="1"/>
        <v>9357</v>
      </c>
      <c r="AS53" s="24"/>
      <c r="AT53" s="25"/>
      <c r="AU53" s="29"/>
      <c r="AW53" s="29"/>
      <c r="AY53" s="29"/>
      <c r="AZ53" s="30">
        <v>22419</v>
      </c>
      <c r="BA53" s="21">
        <f t="shared" si="2"/>
        <v>2134694</v>
      </c>
      <c r="BB53" s="21">
        <f t="shared" si="3"/>
        <v>3049562.8571428573</v>
      </c>
      <c r="BC53" s="31">
        <f t="shared" si="4"/>
        <v>0.10182967675929196</v>
      </c>
    </row>
    <row r="54" spans="1:55">
      <c r="A54" t="s">
        <v>2</v>
      </c>
      <c r="B54">
        <v>53</v>
      </c>
      <c r="C54" t="s">
        <v>2</v>
      </c>
      <c r="D54">
        <v>49</v>
      </c>
      <c r="E54">
        <v>1749</v>
      </c>
      <c r="F54" t="s">
        <v>30</v>
      </c>
      <c r="G54" s="11">
        <v>25976</v>
      </c>
      <c r="H54">
        <v>3</v>
      </c>
      <c r="I54">
        <v>16</v>
      </c>
      <c r="J54" t="s">
        <v>51</v>
      </c>
      <c r="K54" s="11">
        <v>15586</v>
      </c>
      <c r="L54">
        <v>2</v>
      </c>
      <c r="M54">
        <v>8</v>
      </c>
      <c r="N54" s="12">
        <v>6</v>
      </c>
      <c r="W54" s="9" t="s">
        <v>34</v>
      </c>
      <c r="X54" s="11">
        <v>204</v>
      </c>
      <c r="Y54">
        <v>3</v>
      </c>
      <c r="Z54">
        <v>18</v>
      </c>
      <c r="AA54" t="s">
        <v>52</v>
      </c>
      <c r="AB54" s="11">
        <v>691</v>
      </c>
      <c r="AC54">
        <v>11</v>
      </c>
      <c r="AD54">
        <v>4</v>
      </c>
      <c r="AE54" s="12">
        <v>42</v>
      </c>
      <c r="AG54" s="39" t="s">
        <v>36</v>
      </c>
      <c r="AH54" s="11">
        <v>2431</v>
      </c>
      <c r="AI54">
        <v>0</v>
      </c>
      <c r="AJ54">
        <v>2</v>
      </c>
      <c r="AK54" s="19" t="s">
        <v>41</v>
      </c>
      <c r="AL54" s="11">
        <v>8204</v>
      </c>
      <c r="AM54">
        <v>13</v>
      </c>
      <c r="AN54">
        <v>8</v>
      </c>
      <c r="AO54">
        <v>167</v>
      </c>
      <c r="AQ54" s="11">
        <f t="shared" si="0"/>
        <v>295224</v>
      </c>
      <c r="AR54" s="14">
        <f t="shared" si="1"/>
        <v>8895</v>
      </c>
      <c r="AS54" s="13"/>
      <c r="AZ54" s="15">
        <v>23860</v>
      </c>
      <c r="BA54" s="11">
        <f t="shared" si="2"/>
        <v>2909412</v>
      </c>
      <c r="BB54" s="11">
        <f t="shared" si="3"/>
        <v>4156302.8571428573</v>
      </c>
      <c r="BC54" s="16">
        <f t="shared" si="4"/>
        <v>7.1030435015735138E-2</v>
      </c>
    </row>
    <row r="55" spans="1:55">
      <c r="A55" t="s">
        <v>2</v>
      </c>
      <c r="B55">
        <v>54</v>
      </c>
      <c r="C55" t="s">
        <v>2</v>
      </c>
      <c r="D55">
        <v>50</v>
      </c>
      <c r="E55">
        <v>1750</v>
      </c>
      <c r="F55" t="s">
        <v>30</v>
      </c>
      <c r="G55" s="11">
        <v>2079</v>
      </c>
      <c r="H55">
        <v>2</v>
      </c>
      <c r="I55">
        <v>8</v>
      </c>
      <c r="J55" t="s">
        <v>51</v>
      </c>
      <c r="K55" s="11">
        <v>1247</v>
      </c>
      <c r="L55">
        <v>14</v>
      </c>
      <c r="M55">
        <v>10</v>
      </c>
      <c r="N55" s="12">
        <v>5</v>
      </c>
      <c r="W55" s="9" t="s">
        <v>34</v>
      </c>
      <c r="X55" s="11">
        <v>213</v>
      </c>
      <c r="Y55">
        <v>0</v>
      </c>
      <c r="Z55">
        <v>0</v>
      </c>
      <c r="AA55" t="s">
        <v>52</v>
      </c>
      <c r="AB55" s="11">
        <v>718</v>
      </c>
      <c r="AC55">
        <v>17</v>
      </c>
      <c r="AD55">
        <v>6</v>
      </c>
      <c r="AE55" s="12">
        <v>41</v>
      </c>
      <c r="AG55" s="39" t="s">
        <v>36</v>
      </c>
      <c r="AH55" s="11">
        <v>2511</v>
      </c>
      <c r="AI55">
        <v>0</v>
      </c>
      <c r="AJ55">
        <v>2</v>
      </c>
      <c r="AK55" s="19" t="s">
        <v>41</v>
      </c>
      <c r="AL55" s="11">
        <v>8474</v>
      </c>
      <c r="AM55">
        <v>13</v>
      </c>
      <c r="AN55">
        <v>8</v>
      </c>
      <c r="AO55">
        <v>163</v>
      </c>
      <c r="AQ55" s="11">
        <f t="shared" si="0"/>
        <v>305090</v>
      </c>
      <c r="AR55" s="14">
        <f t="shared" si="1"/>
        <v>9192</v>
      </c>
      <c r="AS55" s="13"/>
      <c r="AZ55" s="15">
        <v>21214</v>
      </c>
      <c r="BA55" s="11">
        <f t="shared" si="2"/>
        <v>232912</v>
      </c>
      <c r="BB55" s="11">
        <f t="shared" si="3"/>
        <v>332731.42857142858</v>
      </c>
      <c r="BC55" s="16"/>
    </row>
    <row r="56" spans="1:55">
      <c r="A56" t="s">
        <v>2</v>
      </c>
      <c r="B56">
        <v>55</v>
      </c>
      <c r="C56" t="s">
        <v>2</v>
      </c>
      <c r="D56">
        <v>51</v>
      </c>
      <c r="E56">
        <v>1751</v>
      </c>
      <c r="F56" t="s">
        <v>30</v>
      </c>
      <c r="G56" s="11">
        <v>12920</v>
      </c>
      <c r="H56">
        <v>2</v>
      </c>
      <c r="I56">
        <v>24</v>
      </c>
      <c r="J56" t="s">
        <v>51</v>
      </c>
      <c r="K56" s="11">
        <v>7764</v>
      </c>
      <c r="L56">
        <v>8</v>
      </c>
      <c r="M56">
        <v>6</v>
      </c>
      <c r="N56" s="12">
        <v>5</v>
      </c>
      <c r="W56" s="9" t="s">
        <v>34</v>
      </c>
      <c r="X56" s="11">
        <v>733</v>
      </c>
      <c r="Y56">
        <v>1</v>
      </c>
      <c r="Z56">
        <v>12</v>
      </c>
      <c r="AA56" t="s">
        <v>52</v>
      </c>
      <c r="AB56" s="11">
        <v>2549</v>
      </c>
      <c r="AC56">
        <v>6</v>
      </c>
      <c r="AD56">
        <v>7</v>
      </c>
      <c r="AE56" s="12">
        <v>43</v>
      </c>
      <c r="AG56" s="39" t="s">
        <v>36</v>
      </c>
      <c r="AH56" s="11">
        <v>2862</v>
      </c>
      <c r="AI56">
        <v>3</v>
      </c>
      <c r="AJ56">
        <v>0</v>
      </c>
      <c r="AK56" s="19" t="s">
        <v>41</v>
      </c>
      <c r="AL56" s="11">
        <v>9661</v>
      </c>
      <c r="AM56">
        <v>13</v>
      </c>
      <c r="AN56">
        <v>7</v>
      </c>
      <c r="AO56">
        <v>177</v>
      </c>
      <c r="AQ56" s="11">
        <f t="shared" si="0"/>
        <v>402764</v>
      </c>
      <c r="AR56" s="14">
        <f t="shared" si="1"/>
        <v>12210</v>
      </c>
      <c r="AS56" s="13"/>
      <c r="AZ56" s="15">
        <v>20118</v>
      </c>
      <c r="BA56" s="11">
        <f t="shared" si="2"/>
        <v>1447120</v>
      </c>
      <c r="BB56" s="11">
        <f t="shared" si="3"/>
        <v>2067314.2857142857</v>
      </c>
      <c r="BC56" s="16">
        <f t="shared" si="4"/>
        <v>0.19482475537619548</v>
      </c>
    </row>
    <row r="57" spans="1:55">
      <c r="A57" t="s">
        <v>2</v>
      </c>
      <c r="B57">
        <v>56</v>
      </c>
      <c r="C57" t="s">
        <v>2</v>
      </c>
      <c r="D57">
        <v>52</v>
      </c>
      <c r="E57">
        <v>1752</v>
      </c>
      <c r="F57" t="s">
        <v>30</v>
      </c>
      <c r="G57" s="11">
        <v>19688</v>
      </c>
      <c r="H57">
        <v>2</v>
      </c>
      <c r="I57">
        <v>5</v>
      </c>
      <c r="J57" t="s">
        <v>51</v>
      </c>
      <c r="K57" s="11">
        <v>11813</v>
      </c>
      <c r="L57">
        <v>2</v>
      </c>
      <c r="M57">
        <v>6</v>
      </c>
      <c r="N57" s="12">
        <v>6</v>
      </c>
      <c r="W57" s="9" t="s">
        <v>34</v>
      </c>
      <c r="X57" s="11">
        <v>954</v>
      </c>
      <c r="Y57">
        <v>2</v>
      </c>
      <c r="Z57">
        <v>4</v>
      </c>
      <c r="AA57" t="s">
        <v>52</v>
      </c>
      <c r="AB57" s="11">
        <v>5221</v>
      </c>
      <c r="AC57">
        <v>11</v>
      </c>
      <c r="AD57">
        <v>1</v>
      </c>
      <c r="AE57" s="12">
        <v>41</v>
      </c>
      <c r="AG57" s="39" t="s">
        <v>36</v>
      </c>
      <c r="AH57" s="11">
        <v>3542</v>
      </c>
      <c r="AI57">
        <v>1</v>
      </c>
      <c r="AJ57">
        <v>12</v>
      </c>
      <c r="AK57" s="19" t="s">
        <v>41</v>
      </c>
      <c r="AL57" s="11">
        <v>11935</v>
      </c>
      <c r="AM57">
        <v>8</v>
      </c>
      <c r="AN57">
        <v>10</v>
      </c>
      <c r="AO57">
        <v>169</v>
      </c>
      <c r="AQ57" s="11">
        <f t="shared" si="0"/>
        <v>503652</v>
      </c>
      <c r="AR57" s="14">
        <f t="shared" si="1"/>
        <v>17156</v>
      </c>
      <c r="AS57" s="13"/>
      <c r="AZ57" s="15">
        <v>25946</v>
      </c>
      <c r="BA57" s="11">
        <f t="shared" si="2"/>
        <v>2205117</v>
      </c>
      <c r="BB57" s="11">
        <f t="shared" si="3"/>
        <v>3150167.1428571427</v>
      </c>
      <c r="BC57" s="16">
        <f t="shared" si="4"/>
        <v>0.15988104032575143</v>
      </c>
    </row>
    <row r="58" spans="1:55">
      <c r="A58" t="s">
        <v>2</v>
      </c>
      <c r="B58">
        <v>57</v>
      </c>
      <c r="C58" t="s">
        <v>2</v>
      </c>
      <c r="D58">
        <v>53</v>
      </c>
      <c r="E58">
        <v>1753</v>
      </c>
      <c r="F58" t="s">
        <v>30</v>
      </c>
      <c r="G58" s="11">
        <v>14863</v>
      </c>
      <c r="H58">
        <v>1</v>
      </c>
      <c r="I58">
        <v>2</v>
      </c>
      <c r="J58" t="s">
        <v>51</v>
      </c>
      <c r="K58" s="11">
        <v>8919</v>
      </c>
      <c r="L58">
        <v>5</v>
      </c>
      <c r="M58">
        <v>4</v>
      </c>
      <c r="N58" s="12">
        <v>7</v>
      </c>
      <c r="W58" s="9" t="s">
        <v>34</v>
      </c>
      <c r="X58" s="11">
        <v>402</v>
      </c>
      <c r="Y58">
        <v>0</v>
      </c>
      <c r="Z58">
        <v>26</v>
      </c>
      <c r="AA58" t="s">
        <v>52</v>
      </c>
      <c r="AB58" s="11">
        <v>1357</v>
      </c>
      <c r="AC58">
        <v>10</v>
      </c>
      <c r="AD58">
        <v>7</v>
      </c>
      <c r="AE58" s="12">
        <v>42</v>
      </c>
      <c r="AG58" s="39" t="s">
        <v>36</v>
      </c>
      <c r="AH58" s="11">
        <v>4699</v>
      </c>
      <c r="AI58">
        <v>2</v>
      </c>
      <c r="AJ58">
        <v>0</v>
      </c>
      <c r="AK58" s="19" t="s">
        <v>41</v>
      </c>
      <c r="AL58" s="11">
        <v>15860</v>
      </c>
      <c r="AM58">
        <v>16</v>
      </c>
      <c r="AN58">
        <v>3</v>
      </c>
      <c r="AO58">
        <v>168</v>
      </c>
      <c r="AQ58" s="11">
        <f t="shared" si="0"/>
        <v>571394</v>
      </c>
      <c r="AR58" s="14">
        <f t="shared" si="1"/>
        <v>17217</v>
      </c>
      <c r="AS58" s="13"/>
      <c r="AZ58" s="15">
        <v>25331</v>
      </c>
      <c r="BA58" s="11">
        <f t="shared" si="2"/>
        <v>1664686</v>
      </c>
      <c r="BB58" s="11">
        <f t="shared" si="3"/>
        <v>2378122.8571428573</v>
      </c>
      <c r="BC58" s="16">
        <f t="shared" si="4"/>
        <v>0.24027101807788373</v>
      </c>
    </row>
    <row r="59" spans="1:55">
      <c r="A59" t="s">
        <v>2</v>
      </c>
      <c r="B59">
        <v>58</v>
      </c>
      <c r="C59" t="s">
        <v>2</v>
      </c>
      <c r="D59">
        <v>54</v>
      </c>
      <c r="E59">
        <v>1754</v>
      </c>
      <c r="F59" t="s">
        <v>30</v>
      </c>
      <c r="G59" s="11">
        <v>18820</v>
      </c>
      <c r="H59">
        <v>3</v>
      </c>
      <c r="I59">
        <v>17</v>
      </c>
      <c r="J59" t="s">
        <v>51</v>
      </c>
      <c r="K59" s="11">
        <v>11292</v>
      </c>
      <c r="L59">
        <v>10</v>
      </c>
      <c r="M59">
        <v>9</v>
      </c>
      <c r="N59" s="12">
        <v>8</v>
      </c>
      <c r="W59" s="9" t="s">
        <v>34</v>
      </c>
      <c r="X59" s="11">
        <v>351</v>
      </c>
      <c r="Y59">
        <v>3</v>
      </c>
      <c r="Z59">
        <v>4</v>
      </c>
      <c r="AA59" t="s">
        <v>52</v>
      </c>
      <c r="AB59" s="11">
        <v>1862</v>
      </c>
      <c r="AC59">
        <v>3</v>
      </c>
      <c r="AD59">
        <v>5</v>
      </c>
      <c r="AE59" s="12">
        <v>43</v>
      </c>
      <c r="AG59" s="39" t="s">
        <v>36</v>
      </c>
      <c r="AH59" s="11">
        <v>4449</v>
      </c>
      <c r="AI59">
        <v>2</v>
      </c>
      <c r="AJ59">
        <v>12</v>
      </c>
      <c r="AK59" s="19" t="s">
        <v>41</v>
      </c>
      <c r="AL59" s="11">
        <v>15017</v>
      </c>
      <c r="AM59">
        <v>8</v>
      </c>
      <c r="AN59">
        <v>5</v>
      </c>
      <c r="AO59">
        <v>158</v>
      </c>
      <c r="AQ59" s="11">
        <f t="shared" si="0"/>
        <v>537756</v>
      </c>
      <c r="AR59" s="14">
        <f t="shared" si="1"/>
        <v>16879</v>
      </c>
      <c r="AS59" s="13"/>
      <c r="AZ59" s="15">
        <v>27500</v>
      </c>
      <c r="BA59" s="11">
        <f t="shared" si="2"/>
        <v>2107941</v>
      </c>
      <c r="BB59" s="11">
        <f t="shared" si="3"/>
        <v>3011344.2857142859</v>
      </c>
      <c r="BC59" s="16">
        <f t="shared" si="4"/>
        <v>0.17857672487038298</v>
      </c>
    </row>
    <row r="60" spans="1:55">
      <c r="A60" t="s">
        <v>2</v>
      </c>
      <c r="B60">
        <v>59</v>
      </c>
      <c r="C60" t="s">
        <v>2</v>
      </c>
      <c r="D60">
        <v>55</v>
      </c>
      <c r="E60">
        <v>1755</v>
      </c>
      <c r="F60" s="40" t="s">
        <v>30</v>
      </c>
      <c r="G60" s="41">
        <v>32585</v>
      </c>
      <c r="H60" s="40">
        <v>2</v>
      </c>
      <c r="I60" s="40">
        <v>22</v>
      </c>
      <c r="J60" s="40" t="s">
        <v>51</v>
      </c>
      <c r="K60" s="41">
        <v>19551</v>
      </c>
      <c r="L60" s="40">
        <v>8</v>
      </c>
      <c r="M60" s="40">
        <v>4</v>
      </c>
      <c r="N60" s="42">
        <v>6</v>
      </c>
      <c r="W60" s="9" t="s">
        <v>34</v>
      </c>
      <c r="X60" s="11">
        <v>201</v>
      </c>
      <c r="Y60">
        <v>3</v>
      </c>
      <c r="Z60">
        <v>4</v>
      </c>
      <c r="AA60" t="s">
        <v>52</v>
      </c>
      <c r="AB60" s="11">
        <v>681</v>
      </c>
      <c r="AC60">
        <v>0</v>
      </c>
      <c r="AD60">
        <v>5</v>
      </c>
      <c r="AE60" s="12">
        <v>38</v>
      </c>
      <c r="AG60" s="39" t="s">
        <v>36</v>
      </c>
      <c r="AH60" s="11">
        <v>3340</v>
      </c>
      <c r="AI60">
        <v>0</v>
      </c>
      <c r="AJ60">
        <v>20</v>
      </c>
      <c r="AK60" s="19" t="s">
        <v>41</v>
      </c>
      <c r="AL60" s="11">
        <v>11273</v>
      </c>
      <c r="AM60">
        <v>2</v>
      </c>
      <c r="AN60">
        <v>0</v>
      </c>
      <c r="AO60">
        <v>149</v>
      </c>
      <c r="AQ60" s="11">
        <f t="shared" si="0"/>
        <v>396700</v>
      </c>
      <c r="AR60" s="14">
        <f t="shared" si="1"/>
        <v>11954</v>
      </c>
      <c r="AS60" s="13"/>
      <c r="AZ60" s="15">
        <v>31210</v>
      </c>
      <c r="BA60" s="11">
        <f t="shared" si="2"/>
        <v>3649598</v>
      </c>
      <c r="BB60" s="11">
        <f t="shared" si="3"/>
        <v>5213711.4285714291</v>
      </c>
      <c r="BC60" s="16">
        <f t="shared" si="4"/>
        <v>7.6087832139320535E-2</v>
      </c>
    </row>
    <row r="61" spans="1:55">
      <c r="A61" t="s">
        <v>2</v>
      </c>
      <c r="B61">
        <v>60</v>
      </c>
      <c r="C61" t="s">
        <v>2</v>
      </c>
      <c r="D61">
        <v>56</v>
      </c>
      <c r="E61">
        <v>1756</v>
      </c>
      <c r="F61" t="s">
        <v>30</v>
      </c>
      <c r="G61" s="11">
        <v>14792</v>
      </c>
      <c r="H61">
        <v>2</v>
      </c>
      <c r="I61">
        <v>16</v>
      </c>
      <c r="J61" t="s">
        <v>51</v>
      </c>
      <c r="K61" s="11">
        <v>8875</v>
      </c>
      <c r="L61">
        <v>11</v>
      </c>
      <c r="M61">
        <v>8</v>
      </c>
      <c r="N61" s="12">
        <v>6</v>
      </c>
      <c r="W61" s="9" t="s">
        <v>34</v>
      </c>
      <c r="X61" s="11">
        <v>467</v>
      </c>
      <c r="Y61">
        <v>2</v>
      </c>
      <c r="Z61">
        <v>12</v>
      </c>
      <c r="AA61" t="s">
        <v>52</v>
      </c>
      <c r="AB61" s="11">
        <v>1578</v>
      </c>
      <c r="AC61">
        <v>3</v>
      </c>
      <c r="AD61">
        <v>3</v>
      </c>
      <c r="AE61" s="12">
        <v>38</v>
      </c>
      <c r="AG61" s="39" t="s">
        <v>36</v>
      </c>
      <c r="AH61" s="11">
        <v>2804</v>
      </c>
      <c r="AI61">
        <v>1</v>
      </c>
      <c r="AJ61">
        <v>24</v>
      </c>
      <c r="AK61" s="19" t="s">
        <v>41</v>
      </c>
      <c r="AL61" s="11">
        <v>9465</v>
      </c>
      <c r="AM61">
        <v>1</v>
      </c>
      <c r="AN61">
        <v>2</v>
      </c>
      <c r="AO61">
        <v>147</v>
      </c>
      <c r="AQ61" s="11">
        <f t="shared" si="0"/>
        <v>366472</v>
      </c>
      <c r="AR61" s="14">
        <f t="shared" si="1"/>
        <v>11043</v>
      </c>
      <c r="AS61" s="13"/>
      <c r="AZ61" s="15">
        <v>23838</v>
      </c>
      <c r="BA61" s="11">
        <f t="shared" si="2"/>
        <v>1656776</v>
      </c>
      <c r="BB61" s="11">
        <f t="shared" si="3"/>
        <v>2366822.8571428573</v>
      </c>
      <c r="BC61" s="16">
        <f t="shared" si="4"/>
        <v>0.15483710531779793</v>
      </c>
    </row>
    <row r="62" spans="1:55">
      <c r="A62" t="s">
        <v>2</v>
      </c>
      <c r="B62">
        <v>61</v>
      </c>
      <c r="C62" t="s">
        <v>2</v>
      </c>
      <c r="D62">
        <v>57</v>
      </c>
      <c r="E62">
        <v>1757</v>
      </c>
      <c r="F62" t="s">
        <v>30</v>
      </c>
      <c r="G62" s="11">
        <v>23505</v>
      </c>
      <c r="H62">
        <v>1</v>
      </c>
      <c r="I62">
        <v>20</v>
      </c>
      <c r="J62" t="s">
        <v>51</v>
      </c>
      <c r="K62" s="11">
        <v>14103</v>
      </c>
      <c r="L62">
        <v>5</v>
      </c>
      <c r="M62">
        <v>1</v>
      </c>
      <c r="N62" s="12">
        <v>5</v>
      </c>
      <c r="W62" s="9" t="s">
        <v>34</v>
      </c>
      <c r="X62" s="11">
        <v>365</v>
      </c>
      <c r="Y62">
        <v>0</v>
      </c>
      <c r="Z62">
        <v>8</v>
      </c>
      <c r="AA62" t="s">
        <v>52</v>
      </c>
      <c r="AB62" s="11">
        <v>1232</v>
      </c>
      <c r="AC62">
        <v>2</v>
      </c>
      <c r="AD62">
        <v>3</v>
      </c>
      <c r="AE62" s="12">
        <v>37</v>
      </c>
      <c r="AG62" s="39" t="s">
        <v>36</v>
      </c>
      <c r="AH62" s="11">
        <v>2325</v>
      </c>
      <c r="AI62">
        <v>2</v>
      </c>
      <c r="AJ62">
        <v>4</v>
      </c>
      <c r="AK62" s="19" t="s">
        <v>41</v>
      </c>
      <c r="AL62" s="11">
        <v>7848</v>
      </c>
      <c r="AM62">
        <v>13</v>
      </c>
      <c r="AN62">
        <v>7</v>
      </c>
      <c r="AO62">
        <v>145</v>
      </c>
      <c r="AQ62" s="11">
        <f t="shared" si="0"/>
        <v>301348</v>
      </c>
      <c r="AR62" s="14">
        <f t="shared" si="1"/>
        <v>9080</v>
      </c>
      <c r="AS62" s="13"/>
      <c r="AZ62" s="15">
        <v>20490</v>
      </c>
      <c r="BA62" s="11">
        <f t="shared" si="2"/>
        <v>2632608</v>
      </c>
      <c r="BB62" s="11">
        <f t="shared" si="3"/>
        <v>3760868.5714285714</v>
      </c>
      <c r="BC62" s="16">
        <f t="shared" si="4"/>
        <v>8.0127235046007605E-2</v>
      </c>
    </row>
    <row r="63" spans="1:55">
      <c r="A63" t="s">
        <v>2</v>
      </c>
      <c r="B63">
        <v>62</v>
      </c>
      <c r="C63" t="s">
        <v>2</v>
      </c>
      <c r="D63">
        <v>58</v>
      </c>
      <c r="E63">
        <v>1758</v>
      </c>
      <c r="F63" t="s">
        <v>30</v>
      </c>
      <c r="G63" s="11">
        <v>941</v>
      </c>
      <c r="H63">
        <v>2</v>
      </c>
      <c r="I63">
        <v>16</v>
      </c>
      <c r="J63" t="s">
        <v>51</v>
      </c>
      <c r="K63" s="11">
        <v>564</v>
      </c>
      <c r="L63">
        <v>19</v>
      </c>
      <c r="M63">
        <v>8</v>
      </c>
      <c r="N63" s="12">
        <v>5</v>
      </c>
      <c r="W63" s="9" t="s">
        <v>32</v>
      </c>
      <c r="X63" s="11"/>
      <c r="AB63" s="11"/>
      <c r="AE63" s="12"/>
      <c r="AG63" s="39" t="s">
        <v>32</v>
      </c>
      <c r="AH63" s="11"/>
      <c r="AK63" s="19"/>
      <c r="AL63" s="11"/>
      <c r="AQ63" s="11"/>
      <c r="AR63" s="14"/>
      <c r="AS63" s="13"/>
      <c r="AZ63" s="15">
        <v>23712</v>
      </c>
      <c r="BA63" s="11">
        <f t="shared" si="2"/>
        <v>105464</v>
      </c>
      <c r="BB63" s="11">
        <f t="shared" si="3"/>
        <v>150662.85714285716</v>
      </c>
      <c r="BC63" s="16"/>
    </row>
    <row r="64" spans="1:55">
      <c r="A64" t="s">
        <v>2</v>
      </c>
      <c r="B64">
        <v>63</v>
      </c>
      <c r="C64" t="s">
        <v>2</v>
      </c>
      <c r="D64">
        <v>59</v>
      </c>
      <c r="E64">
        <v>1759</v>
      </c>
      <c r="F64" t="s">
        <v>30</v>
      </c>
      <c r="G64" s="11">
        <v>22509</v>
      </c>
      <c r="H64">
        <v>3</v>
      </c>
      <c r="I64">
        <v>17</v>
      </c>
      <c r="J64" t="s">
        <v>51</v>
      </c>
      <c r="K64" s="11">
        <v>13505</v>
      </c>
      <c r="L64">
        <v>18</v>
      </c>
      <c r="M64">
        <v>9</v>
      </c>
      <c r="N64" s="12">
        <v>5</v>
      </c>
      <c r="W64" s="9" t="s">
        <v>34</v>
      </c>
      <c r="X64" s="11">
        <v>513</v>
      </c>
      <c r="Y64">
        <v>1</v>
      </c>
      <c r="Z64">
        <v>16</v>
      </c>
      <c r="AA64" t="s">
        <v>53</v>
      </c>
      <c r="AB64" s="11">
        <v>1732</v>
      </c>
      <c r="AC64">
        <v>14</v>
      </c>
      <c r="AD64">
        <v>0</v>
      </c>
      <c r="AE64" s="12">
        <v>42</v>
      </c>
      <c r="AG64" s="39" t="s">
        <v>36</v>
      </c>
      <c r="AH64" s="11">
        <v>3130</v>
      </c>
      <c r="AI64">
        <v>1</v>
      </c>
      <c r="AJ64">
        <v>22</v>
      </c>
      <c r="AK64" s="19" t="s">
        <v>41</v>
      </c>
      <c r="AL64" s="11">
        <v>10565</v>
      </c>
      <c r="AM64">
        <v>5</v>
      </c>
      <c r="AN64">
        <v>0</v>
      </c>
      <c r="AO64">
        <v>149</v>
      </c>
      <c r="AQ64" s="11">
        <f t="shared" si="0"/>
        <v>408110</v>
      </c>
      <c r="AR64" s="14">
        <f t="shared" si="1"/>
        <v>12297</v>
      </c>
      <c r="AS64" s="13"/>
      <c r="AZ64" s="15">
        <v>23446</v>
      </c>
      <c r="BA64" s="11">
        <f t="shared" si="2"/>
        <v>2521109</v>
      </c>
      <c r="BB64" s="11">
        <f t="shared" si="3"/>
        <v>3601584.2857142859</v>
      </c>
      <c r="BC64" s="16">
        <f t="shared" si="4"/>
        <v>0.11331402172615304</v>
      </c>
    </row>
    <row r="65" spans="1:55">
      <c r="A65" t="s">
        <v>2</v>
      </c>
      <c r="B65">
        <v>64</v>
      </c>
      <c r="C65" t="s">
        <v>2</v>
      </c>
      <c r="D65">
        <v>60</v>
      </c>
      <c r="E65">
        <v>1760</v>
      </c>
      <c r="F65" t="s">
        <v>30</v>
      </c>
      <c r="G65" s="11">
        <v>37783</v>
      </c>
      <c r="H65">
        <v>3</v>
      </c>
      <c r="I65">
        <v>27</v>
      </c>
      <c r="J65" t="s">
        <v>51</v>
      </c>
      <c r="K65" s="11">
        <v>22671</v>
      </c>
      <c r="L65">
        <v>11</v>
      </c>
      <c r="M65">
        <v>10</v>
      </c>
      <c r="N65" s="12">
        <v>5</v>
      </c>
      <c r="W65" s="9" t="s">
        <v>34</v>
      </c>
      <c r="X65" s="11">
        <v>819</v>
      </c>
      <c r="Y65">
        <v>2</v>
      </c>
      <c r="Z65">
        <v>22</v>
      </c>
      <c r="AA65" t="s">
        <v>52</v>
      </c>
      <c r="AB65" s="11">
        <v>2766</v>
      </c>
      <c r="AC65">
        <v>9</v>
      </c>
      <c r="AD65">
        <v>5</v>
      </c>
      <c r="AE65" s="12">
        <v>39</v>
      </c>
      <c r="AG65" s="39" t="s">
        <v>36</v>
      </c>
      <c r="AH65" s="11">
        <v>3850</v>
      </c>
      <c r="AI65">
        <v>0</v>
      </c>
      <c r="AJ65">
        <v>14</v>
      </c>
      <c r="AK65" s="19" t="s">
        <v>41</v>
      </c>
      <c r="AL65" s="11">
        <v>12994</v>
      </c>
      <c r="AM65">
        <v>3</v>
      </c>
      <c r="AN65">
        <v>5</v>
      </c>
      <c r="AO65">
        <v>161</v>
      </c>
      <c r="AQ65" s="11">
        <f t="shared" si="0"/>
        <v>523020</v>
      </c>
      <c r="AR65" s="14">
        <f t="shared" si="1"/>
        <v>15760</v>
      </c>
      <c r="AS65" s="13"/>
      <c r="AZ65" s="15">
        <v>33757</v>
      </c>
      <c r="BA65" s="11">
        <f t="shared" si="2"/>
        <v>4231807</v>
      </c>
      <c r="BB65" s="11">
        <f t="shared" si="3"/>
        <v>6045438.5714285718</v>
      </c>
      <c r="BC65" s="16">
        <f t="shared" si="4"/>
        <v>8.6514815065998993E-2</v>
      </c>
    </row>
    <row r="66" spans="1:55">
      <c r="A66" t="s">
        <v>2</v>
      </c>
      <c r="B66">
        <v>65</v>
      </c>
      <c r="C66" t="s">
        <v>2</v>
      </c>
      <c r="D66">
        <v>61</v>
      </c>
      <c r="E66">
        <v>1761</v>
      </c>
      <c r="F66" t="s">
        <v>30</v>
      </c>
      <c r="G66" s="11">
        <v>48169</v>
      </c>
      <c r="H66">
        <v>3</v>
      </c>
      <c r="I66">
        <v>8</v>
      </c>
      <c r="J66" t="s">
        <v>51</v>
      </c>
      <c r="K66" s="11">
        <v>25901</v>
      </c>
      <c r="L66">
        <v>17</v>
      </c>
      <c r="M66">
        <v>10</v>
      </c>
      <c r="N66" s="12">
        <v>6</v>
      </c>
      <c r="W66" s="9" t="s">
        <v>34</v>
      </c>
      <c r="X66" s="11">
        <v>126</v>
      </c>
      <c r="Y66">
        <v>1</v>
      </c>
      <c r="Z66">
        <v>10</v>
      </c>
      <c r="AA66" t="s">
        <v>52</v>
      </c>
      <c r="AB66" s="11">
        <v>426</v>
      </c>
      <c r="AC66">
        <v>7</v>
      </c>
      <c r="AD66">
        <v>10</v>
      </c>
      <c r="AE66" s="12">
        <v>42</v>
      </c>
      <c r="AG66" s="39" t="s">
        <v>36</v>
      </c>
      <c r="AH66" s="11">
        <v>3899</v>
      </c>
      <c r="AI66">
        <v>0</v>
      </c>
      <c r="AJ66">
        <v>12</v>
      </c>
      <c r="AK66" s="19" t="s">
        <v>41</v>
      </c>
      <c r="AL66" s="11">
        <v>13159</v>
      </c>
      <c r="AM66">
        <v>9</v>
      </c>
      <c r="AN66">
        <v>8</v>
      </c>
      <c r="AO66">
        <v>163</v>
      </c>
      <c r="AQ66" s="11">
        <f t="shared" si="0"/>
        <v>450850</v>
      </c>
      <c r="AR66" s="14">
        <f t="shared" si="1"/>
        <v>13585</v>
      </c>
      <c r="AS66" s="13"/>
      <c r="AZ66" s="15">
        <v>36924</v>
      </c>
      <c r="BA66" s="11">
        <f t="shared" si="2"/>
        <v>5395020</v>
      </c>
      <c r="BB66" s="11">
        <f t="shared" si="3"/>
        <v>7707171.4285714291</v>
      </c>
      <c r="BC66" s="16">
        <f t="shared" si="4"/>
        <v>5.8497466181775037E-2</v>
      </c>
    </row>
    <row r="67" spans="1:55">
      <c r="A67" t="s">
        <v>2</v>
      </c>
      <c r="B67">
        <v>66</v>
      </c>
      <c r="C67" t="s">
        <v>2</v>
      </c>
      <c r="D67">
        <v>62</v>
      </c>
      <c r="E67">
        <v>1762</v>
      </c>
      <c r="F67" t="s">
        <v>30</v>
      </c>
      <c r="G67" s="11">
        <v>29119</v>
      </c>
      <c r="H67">
        <v>3</v>
      </c>
      <c r="I67">
        <v>12</v>
      </c>
      <c r="J67" t="s">
        <v>51</v>
      </c>
      <c r="K67" s="11">
        <v>17471</v>
      </c>
      <c r="L67">
        <v>18</v>
      </c>
      <c r="M67">
        <v>3</v>
      </c>
      <c r="N67" s="12">
        <v>6</v>
      </c>
      <c r="W67" s="9" t="s">
        <v>34</v>
      </c>
      <c r="X67" s="11">
        <v>988</v>
      </c>
      <c r="Y67">
        <v>1</v>
      </c>
      <c r="Z67">
        <v>16</v>
      </c>
      <c r="AA67" t="s">
        <v>52</v>
      </c>
      <c r="AB67" s="11">
        <v>3335</v>
      </c>
      <c r="AC67">
        <v>16</v>
      </c>
      <c r="AD67">
        <v>5</v>
      </c>
      <c r="AE67" s="12">
        <v>45</v>
      </c>
      <c r="AG67" s="39" t="s">
        <v>36</v>
      </c>
      <c r="AH67" s="11">
        <v>4888</v>
      </c>
      <c r="AI67">
        <v>3</v>
      </c>
      <c r="AJ67">
        <v>15</v>
      </c>
      <c r="AK67" s="19" t="s">
        <v>41</v>
      </c>
      <c r="AL67" s="11">
        <v>16499</v>
      </c>
      <c r="AM67">
        <v>19</v>
      </c>
      <c r="AN67">
        <v>7</v>
      </c>
      <c r="AO67">
        <v>167</v>
      </c>
      <c r="AQ67" s="11">
        <f t="shared" si="0"/>
        <v>658255</v>
      </c>
      <c r="AR67" s="14">
        <f t="shared" si="1"/>
        <v>19834</v>
      </c>
      <c r="AS67" s="13"/>
      <c r="AZ67" s="15">
        <v>28312</v>
      </c>
      <c r="BA67" s="11">
        <f t="shared" si="2"/>
        <v>3261424</v>
      </c>
      <c r="BB67" s="11">
        <f t="shared" si="3"/>
        <v>4659177.1428571427</v>
      </c>
      <c r="BC67" s="16">
        <f t="shared" si="4"/>
        <v>0.14128138506370225</v>
      </c>
    </row>
    <row r="68" spans="1:55">
      <c r="A68" t="s">
        <v>2</v>
      </c>
      <c r="B68">
        <v>67</v>
      </c>
      <c r="C68" t="s">
        <v>2</v>
      </c>
      <c r="D68">
        <v>63</v>
      </c>
      <c r="E68">
        <v>1763</v>
      </c>
      <c r="F68" t="s">
        <v>30</v>
      </c>
      <c r="G68" s="11">
        <v>40263</v>
      </c>
      <c r="H68">
        <v>1</v>
      </c>
      <c r="I68">
        <v>9</v>
      </c>
      <c r="J68" t="s">
        <v>51</v>
      </c>
      <c r="K68" s="11">
        <v>28157</v>
      </c>
      <c r="L68">
        <v>19</v>
      </c>
      <c r="M68">
        <v>11</v>
      </c>
      <c r="N68" s="12">
        <v>5</v>
      </c>
      <c r="W68" s="9" t="s">
        <v>34</v>
      </c>
      <c r="X68" s="11">
        <v>1390</v>
      </c>
      <c r="Y68">
        <v>0</v>
      </c>
      <c r="Z68">
        <v>20</v>
      </c>
      <c r="AA68" t="s">
        <v>52</v>
      </c>
      <c r="AB68" s="11">
        <v>4691</v>
      </c>
      <c r="AC68">
        <v>17</v>
      </c>
      <c r="AD68">
        <v>0</v>
      </c>
      <c r="AE68" s="12">
        <v>48</v>
      </c>
      <c r="AG68" s="39" t="s">
        <v>36</v>
      </c>
      <c r="AH68" s="11">
        <v>3716</v>
      </c>
      <c r="AI68">
        <v>2</v>
      </c>
      <c r="AJ68">
        <v>2</v>
      </c>
      <c r="AK68" s="19" t="s">
        <v>41</v>
      </c>
      <c r="AL68" s="11">
        <v>12543</v>
      </c>
      <c r="AM68">
        <v>4</v>
      </c>
      <c r="AN68">
        <v>11</v>
      </c>
      <c r="AO68">
        <v>173</v>
      </c>
      <c r="AQ68" s="11">
        <f t="shared" ref="AQ68:AQ76" si="5">((X68+AH68)*112)+((Y68+AI68)*(112/4))+(Z68+AJ68)</f>
        <v>571950</v>
      </c>
      <c r="AR68" s="14">
        <f t="shared" ref="AR68:AR76" si="6">AL68+AB68</f>
        <v>17234</v>
      </c>
      <c r="AS68" s="13"/>
      <c r="AZ68" s="15">
        <v>28672</v>
      </c>
      <c r="BA68" s="11">
        <f t="shared" ref="BA68:BA76" si="7">(G68*112)+(H68*(112/4))+I68</f>
        <v>4509493</v>
      </c>
      <c r="BB68" s="11">
        <f t="shared" ref="BB68:BB113" si="8">BA68*(1/0.7)</f>
        <v>6442132.8571428573</v>
      </c>
      <c r="BC68" s="16">
        <f t="shared" ref="BC68:BC113" si="9">AQ68/BB68</f>
        <v>8.8782707945216893E-2</v>
      </c>
    </row>
    <row r="69" spans="1:55">
      <c r="A69" t="s">
        <v>2</v>
      </c>
      <c r="B69">
        <v>68</v>
      </c>
      <c r="C69" t="s">
        <v>2</v>
      </c>
      <c r="D69">
        <v>64</v>
      </c>
      <c r="E69">
        <v>1764</v>
      </c>
      <c r="F69" t="s">
        <v>30</v>
      </c>
      <c r="G69" s="11">
        <v>17124</v>
      </c>
      <c r="H69">
        <v>0</v>
      </c>
      <c r="I69">
        <v>23</v>
      </c>
      <c r="J69" t="s">
        <v>51</v>
      </c>
      <c r="K69" s="11">
        <v>10274</v>
      </c>
      <c r="L69">
        <v>10</v>
      </c>
      <c r="M69">
        <v>5</v>
      </c>
      <c r="N69" s="12">
        <v>5</v>
      </c>
      <c r="W69" s="9" t="s">
        <v>34</v>
      </c>
      <c r="X69" s="11">
        <v>1729</v>
      </c>
      <c r="Y69">
        <v>3</v>
      </c>
      <c r="Z69">
        <v>15</v>
      </c>
      <c r="AA69" t="s">
        <v>52</v>
      </c>
      <c r="AB69" s="11">
        <v>5838</v>
      </c>
      <c r="AC69">
        <v>8</v>
      </c>
      <c r="AD69">
        <v>11</v>
      </c>
      <c r="AE69" s="12">
        <v>52</v>
      </c>
      <c r="AG69" s="39" t="s">
        <v>36</v>
      </c>
      <c r="AH69" s="11">
        <v>5712</v>
      </c>
      <c r="AI69">
        <v>3</v>
      </c>
      <c r="AJ69">
        <v>15</v>
      </c>
      <c r="AK69" s="19" t="s">
        <v>41</v>
      </c>
      <c r="AL69" s="11">
        <v>19280</v>
      </c>
      <c r="AM69">
        <v>19</v>
      </c>
      <c r="AN69">
        <v>7</v>
      </c>
      <c r="AO69">
        <v>187</v>
      </c>
      <c r="AQ69" s="11">
        <f t="shared" si="5"/>
        <v>833590</v>
      </c>
      <c r="AR69" s="14">
        <f t="shared" si="6"/>
        <v>25118</v>
      </c>
      <c r="AS69" s="13"/>
      <c r="AZ69" s="15">
        <v>40815</v>
      </c>
      <c r="BA69" s="11">
        <f t="shared" si="7"/>
        <v>1917911</v>
      </c>
      <c r="BB69" s="11">
        <f t="shared" si="8"/>
        <v>2739872.8571428573</v>
      </c>
      <c r="BC69" s="16">
        <f t="shared" si="9"/>
        <v>0.3042440446923762</v>
      </c>
    </row>
    <row r="70" spans="1:55">
      <c r="A70" t="s">
        <v>2</v>
      </c>
      <c r="B70">
        <v>69</v>
      </c>
      <c r="C70" t="s">
        <v>2</v>
      </c>
      <c r="D70">
        <v>65</v>
      </c>
      <c r="E70">
        <v>1765</v>
      </c>
      <c r="F70" s="40" t="s">
        <v>30</v>
      </c>
      <c r="G70" s="41">
        <v>34088</v>
      </c>
      <c r="H70" s="40">
        <v>1</v>
      </c>
      <c r="I70" s="40">
        <v>13</v>
      </c>
      <c r="J70" s="40" t="s">
        <v>51</v>
      </c>
      <c r="K70" s="41">
        <v>20453</v>
      </c>
      <c r="L70" s="40">
        <v>0</v>
      </c>
      <c r="M70" s="40">
        <v>6</v>
      </c>
      <c r="N70" s="42">
        <v>7</v>
      </c>
      <c r="W70" s="9" t="s">
        <v>34</v>
      </c>
      <c r="X70" s="11">
        <v>1243</v>
      </c>
      <c r="Y70">
        <v>2</v>
      </c>
      <c r="Z70">
        <v>4</v>
      </c>
      <c r="AA70" t="s">
        <v>52</v>
      </c>
      <c r="AB70" s="11">
        <v>4196</v>
      </c>
      <c r="AC70">
        <v>19</v>
      </c>
      <c r="AD70">
        <v>8</v>
      </c>
      <c r="AE70" s="12">
        <v>52</v>
      </c>
      <c r="AG70" s="39" t="s">
        <v>36</v>
      </c>
      <c r="AH70" s="11">
        <v>5814</v>
      </c>
      <c r="AI70">
        <v>3</v>
      </c>
      <c r="AJ70">
        <v>10</v>
      </c>
      <c r="AK70" s="19" t="s">
        <v>41</v>
      </c>
      <c r="AL70" s="11">
        <v>19265</v>
      </c>
      <c r="AM70">
        <v>1</v>
      </c>
      <c r="AN70">
        <v>7</v>
      </c>
      <c r="AO70">
        <v>205</v>
      </c>
      <c r="AQ70" s="11">
        <f t="shared" si="5"/>
        <v>790538</v>
      </c>
      <c r="AR70" s="14">
        <f t="shared" si="6"/>
        <v>23461</v>
      </c>
      <c r="AS70" s="13"/>
      <c r="AZ70" s="15">
        <v>36371</v>
      </c>
      <c r="BA70" s="11">
        <f t="shared" si="7"/>
        <v>3817897</v>
      </c>
      <c r="BB70" s="11">
        <f t="shared" si="8"/>
        <v>5454138.5714285718</v>
      </c>
      <c r="BC70" s="16">
        <f t="shared" si="9"/>
        <v>0.14494277870775454</v>
      </c>
    </row>
    <row r="71" spans="1:55">
      <c r="A71" t="s">
        <v>2</v>
      </c>
      <c r="B71">
        <v>70</v>
      </c>
      <c r="C71" t="s">
        <v>2</v>
      </c>
      <c r="D71">
        <v>66</v>
      </c>
      <c r="E71">
        <v>1766</v>
      </c>
      <c r="F71" t="s">
        <v>30</v>
      </c>
      <c r="G71" s="11">
        <v>10190</v>
      </c>
      <c r="H71">
        <v>0</v>
      </c>
      <c r="I71">
        <v>6</v>
      </c>
      <c r="J71" t="s">
        <v>51</v>
      </c>
      <c r="K71" s="11">
        <v>24114</v>
      </c>
      <c r="L71">
        <v>0</v>
      </c>
      <c r="M71">
        <v>7</v>
      </c>
      <c r="N71" s="12">
        <v>6</v>
      </c>
      <c r="W71" s="9" t="s">
        <v>34</v>
      </c>
      <c r="X71" s="11">
        <v>1089</v>
      </c>
      <c r="Y71">
        <v>2</v>
      </c>
      <c r="Z71">
        <v>26</v>
      </c>
      <c r="AA71" t="s">
        <v>52</v>
      </c>
      <c r="AB71" s="11">
        <v>3677</v>
      </c>
      <c r="AC71">
        <v>16</v>
      </c>
      <c r="AD71">
        <v>10</v>
      </c>
      <c r="AE71" s="12">
        <v>52</v>
      </c>
      <c r="AG71" s="39" t="s">
        <v>36</v>
      </c>
      <c r="AH71" s="11">
        <v>544</v>
      </c>
      <c r="AI71">
        <v>2</v>
      </c>
      <c r="AJ71">
        <v>6</v>
      </c>
      <c r="AK71" s="19" t="s">
        <v>41</v>
      </c>
      <c r="AL71" s="11">
        <v>2084</v>
      </c>
      <c r="AM71">
        <v>4</v>
      </c>
      <c r="AN71">
        <v>10</v>
      </c>
      <c r="AO71">
        <v>206</v>
      </c>
      <c r="AQ71" s="11">
        <f t="shared" si="5"/>
        <v>183040</v>
      </c>
      <c r="AR71" s="14">
        <f t="shared" si="6"/>
        <v>5761</v>
      </c>
      <c r="AS71" s="13"/>
      <c r="AZ71" s="15">
        <v>42429</v>
      </c>
      <c r="BA71" s="11">
        <f t="shared" si="7"/>
        <v>1141286</v>
      </c>
      <c r="BB71" s="11">
        <f t="shared" si="8"/>
        <v>1630408.5714285714</v>
      </c>
      <c r="BC71" s="16">
        <f t="shared" si="9"/>
        <v>0.11226633814836948</v>
      </c>
    </row>
    <row r="72" spans="1:55">
      <c r="A72" t="s">
        <v>2</v>
      </c>
      <c r="B72">
        <v>71</v>
      </c>
      <c r="C72" t="s">
        <v>2</v>
      </c>
      <c r="D72">
        <v>67</v>
      </c>
      <c r="E72">
        <v>1767</v>
      </c>
      <c r="F72" t="s">
        <v>30</v>
      </c>
      <c r="G72" s="11">
        <v>36250</v>
      </c>
      <c r="H72">
        <v>3</v>
      </c>
      <c r="I72">
        <v>24</v>
      </c>
      <c r="J72" t="s">
        <v>51</v>
      </c>
      <c r="K72" s="11">
        <v>21750</v>
      </c>
      <c r="L72">
        <v>11</v>
      </c>
      <c r="M72">
        <v>6</v>
      </c>
      <c r="N72" s="12">
        <v>6</v>
      </c>
      <c r="W72" s="9" t="s">
        <v>34</v>
      </c>
      <c r="X72" s="11">
        <v>2179</v>
      </c>
      <c r="Y72">
        <v>3</v>
      </c>
      <c r="Z72">
        <v>18</v>
      </c>
      <c r="AA72" t="s">
        <v>52</v>
      </c>
      <c r="AB72" s="11">
        <v>7357</v>
      </c>
      <c r="AC72">
        <v>3</v>
      </c>
      <c r="AD72">
        <v>10</v>
      </c>
      <c r="AE72" s="12">
        <v>50</v>
      </c>
      <c r="AG72" s="39" t="s">
        <v>36</v>
      </c>
      <c r="AH72" s="11">
        <v>7571</v>
      </c>
      <c r="AI72">
        <v>1</v>
      </c>
      <c r="AJ72">
        <v>25</v>
      </c>
      <c r="AK72" s="19" t="s">
        <v>41</v>
      </c>
      <c r="AL72" s="11">
        <v>25553</v>
      </c>
      <c r="AM72">
        <v>14</v>
      </c>
      <c r="AN72">
        <v>4</v>
      </c>
      <c r="AO72">
        <v>202</v>
      </c>
      <c r="AQ72" s="11">
        <f t="shared" si="5"/>
        <v>1092155</v>
      </c>
      <c r="AR72" s="14">
        <f t="shared" si="6"/>
        <v>32910</v>
      </c>
      <c r="AS72" s="13"/>
      <c r="AZ72" s="15">
        <v>34124</v>
      </c>
      <c r="BA72" s="11">
        <f t="shared" si="7"/>
        <v>4060108</v>
      </c>
      <c r="BB72" s="11">
        <f t="shared" si="8"/>
        <v>5800154.2857142854</v>
      </c>
      <c r="BC72" s="16">
        <f t="shared" si="9"/>
        <v>0.18829757730582536</v>
      </c>
    </row>
    <row r="73" spans="1:55">
      <c r="A73" t="s">
        <v>2</v>
      </c>
      <c r="B73">
        <v>72</v>
      </c>
      <c r="C73" t="s">
        <v>2</v>
      </c>
      <c r="D73">
        <v>68</v>
      </c>
      <c r="E73">
        <v>1768</v>
      </c>
      <c r="F73" t="s">
        <v>30</v>
      </c>
      <c r="G73" s="11">
        <v>33815</v>
      </c>
      <c r="H73">
        <v>3</v>
      </c>
      <c r="I73">
        <v>0</v>
      </c>
      <c r="J73" t="s">
        <v>51</v>
      </c>
      <c r="K73" s="11">
        <v>20289</v>
      </c>
      <c r="L73">
        <v>9</v>
      </c>
      <c r="M73">
        <v>0</v>
      </c>
      <c r="N73" s="12">
        <v>7</v>
      </c>
      <c r="W73" s="9" t="s">
        <v>34</v>
      </c>
      <c r="X73" s="11">
        <v>1908</v>
      </c>
      <c r="Y73">
        <v>0</v>
      </c>
      <c r="Z73">
        <v>4</v>
      </c>
      <c r="AA73" t="s">
        <v>52</v>
      </c>
      <c r="AB73" s="11">
        <v>6439</v>
      </c>
      <c r="AC73">
        <v>12</v>
      </c>
      <c r="AD73">
        <v>4</v>
      </c>
      <c r="AE73" s="12">
        <v>53</v>
      </c>
      <c r="AG73" s="39" t="s">
        <v>36</v>
      </c>
      <c r="AH73" s="11">
        <v>4737</v>
      </c>
      <c r="AI73">
        <v>2</v>
      </c>
      <c r="AJ73">
        <v>0</v>
      </c>
      <c r="AK73" s="19" t="s">
        <v>41</v>
      </c>
      <c r="AL73" s="11">
        <v>15989</v>
      </c>
      <c r="AM73">
        <v>1</v>
      </c>
      <c r="AN73">
        <v>2</v>
      </c>
      <c r="AO73">
        <v>211</v>
      </c>
      <c r="AQ73" s="11">
        <f t="shared" si="5"/>
        <v>744300</v>
      </c>
      <c r="AR73" s="14">
        <f t="shared" si="6"/>
        <v>22428</v>
      </c>
      <c r="AS73" s="13"/>
      <c r="AZ73" s="15">
        <v>33862</v>
      </c>
      <c r="BA73" s="11">
        <f t="shared" si="7"/>
        <v>3787364</v>
      </c>
      <c r="BB73" s="11">
        <f t="shared" si="8"/>
        <v>5410520</v>
      </c>
      <c r="BC73" s="16">
        <f t="shared" si="9"/>
        <v>0.13756533567938017</v>
      </c>
    </row>
    <row r="74" spans="1:55">
      <c r="A74" t="s">
        <v>2</v>
      </c>
      <c r="B74">
        <v>73</v>
      </c>
      <c r="C74" t="s">
        <v>2</v>
      </c>
      <c r="D74">
        <v>69</v>
      </c>
      <c r="E74">
        <v>1769</v>
      </c>
      <c r="F74" t="s">
        <v>30</v>
      </c>
      <c r="G74" s="11">
        <v>34467</v>
      </c>
      <c r="H74">
        <v>3</v>
      </c>
      <c r="I74">
        <v>0</v>
      </c>
      <c r="J74" t="s">
        <v>51</v>
      </c>
      <c r="K74" s="11">
        <v>20680</v>
      </c>
      <c r="L74">
        <v>13</v>
      </c>
      <c r="M74">
        <v>0</v>
      </c>
      <c r="N74" s="12">
        <v>6</v>
      </c>
      <c r="W74" s="9" t="s">
        <v>34</v>
      </c>
      <c r="X74" s="11">
        <v>1433</v>
      </c>
      <c r="Y74">
        <v>3</v>
      </c>
      <c r="Z74">
        <v>20</v>
      </c>
      <c r="AA74" t="s">
        <v>52</v>
      </c>
      <c r="AB74" s="11">
        <v>4839</v>
      </c>
      <c r="AC74">
        <v>10</v>
      </c>
      <c r="AD74">
        <v>0</v>
      </c>
      <c r="AE74" s="12">
        <v>51</v>
      </c>
      <c r="AG74" s="39" t="s">
        <v>36</v>
      </c>
      <c r="AH74" s="11">
        <v>6767</v>
      </c>
      <c r="AI74">
        <v>0</v>
      </c>
      <c r="AJ74">
        <v>8</v>
      </c>
      <c r="AK74" s="19" t="s">
        <v>41</v>
      </c>
      <c r="AL74" s="11">
        <v>22838</v>
      </c>
      <c r="AM74">
        <v>17</v>
      </c>
      <c r="AN74">
        <v>4</v>
      </c>
      <c r="AO74">
        <v>219</v>
      </c>
      <c r="AQ74" s="11">
        <f t="shared" si="5"/>
        <v>918512</v>
      </c>
      <c r="AR74" s="14">
        <f t="shared" si="6"/>
        <v>27677</v>
      </c>
      <c r="AS74" s="13"/>
      <c r="AZ74" s="15">
        <v>36782</v>
      </c>
      <c r="BA74" s="11">
        <f t="shared" si="7"/>
        <v>3860388</v>
      </c>
      <c r="BB74" s="11">
        <f t="shared" si="8"/>
        <v>5514840</v>
      </c>
      <c r="BC74" s="16">
        <f t="shared" si="9"/>
        <v>0.16655279210276272</v>
      </c>
    </row>
    <row r="75" spans="1:55">
      <c r="A75" t="s">
        <v>2</v>
      </c>
      <c r="B75">
        <v>74</v>
      </c>
      <c r="C75" t="s">
        <v>2</v>
      </c>
      <c r="D75">
        <v>70</v>
      </c>
      <c r="E75">
        <v>1770</v>
      </c>
      <c r="F75" t="s">
        <v>30</v>
      </c>
      <c r="G75" s="11">
        <v>32959</v>
      </c>
      <c r="H75">
        <v>3</v>
      </c>
      <c r="I75">
        <v>12</v>
      </c>
      <c r="J75" t="s">
        <v>51</v>
      </c>
      <c r="K75" s="11">
        <v>19775</v>
      </c>
      <c r="L75">
        <v>18</v>
      </c>
      <c r="M75">
        <v>3</v>
      </c>
      <c r="N75" s="12">
        <v>7</v>
      </c>
      <c r="W75" s="9" t="s">
        <v>34</v>
      </c>
      <c r="X75" s="11">
        <v>1695</v>
      </c>
      <c r="Y75">
        <v>1</v>
      </c>
      <c r="Z75">
        <v>14</v>
      </c>
      <c r="AA75" t="s">
        <v>52</v>
      </c>
      <c r="AB75" s="11">
        <v>5721</v>
      </c>
      <c r="AC75">
        <v>17</v>
      </c>
      <c r="AD75">
        <v>9</v>
      </c>
      <c r="AE75" s="12">
        <v>50</v>
      </c>
      <c r="AG75" s="39" t="s">
        <v>36</v>
      </c>
      <c r="AH75" s="11">
        <v>6356</v>
      </c>
      <c r="AI75">
        <v>0</v>
      </c>
      <c r="AJ75">
        <v>0</v>
      </c>
      <c r="AK75" s="19" t="s">
        <v>41</v>
      </c>
      <c r="AL75" s="11">
        <v>21451</v>
      </c>
      <c r="AM75">
        <v>10</v>
      </c>
      <c r="AN75">
        <v>0</v>
      </c>
      <c r="AO75">
        <v>210</v>
      </c>
      <c r="AQ75" s="11">
        <f t="shared" si="5"/>
        <v>901754</v>
      </c>
      <c r="AR75" s="14">
        <f t="shared" si="6"/>
        <v>27172</v>
      </c>
      <c r="AS75" s="13"/>
      <c r="AZ75" s="15">
        <v>42493</v>
      </c>
      <c r="BA75" s="11">
        <f t="shared" si="7"/>
        <v>3691504</v>
      </c>
      <c r="BB75" s="11">
        <f t="shared" si="8"/>
        <v>5273577.1428571427</v>
      </c>
      <c r="BC75" s="16">
        <f t="shared" si="9"/>
        <v>0.17099474902370415</v>
      </c>
    </row>
    <row r="76" spans="1:55">
      <c r="A76" t="s">
        <v>2</v>
      </c>
      <c r="B76">
        <v>75</v>
      </c>
      <c r="C76" t="s">
        <v>2</v>
      </c>
      <c r="D76">
        <v>71</v>
      </c>
      <c r="E76">
        <v>1771</v>
      </c>
      <c r="F76" t="s">
        <v>30</v>
      </c>
      <c r="G76" s="11">
        <v>37907</v>
      </c>
      <c r="H76">
        <v>1</v>
      </c>
      <c r="I76">
        <v>0</v>
      </c>
      <c r="J76" t="s">
        <v>51</v>
      </c>
      <c r="K76" s="11">
        <v>22744</v>
      </c>
      <c r="L76">
        <v>7</v>
      </c>
      <c r="M76">
        <v>0</v>
      </c>
      <c r="N76" s="12">
        <v>7</v>
      </c>
      <c r="W76" s="9" t="s">
        <v>34</v>
      </c>
      <c r="X76" s="11">
        <v>2118</v>
      </c>
      <c r="Y76">
        <v>3</v>
      </c>
      <c r="Z76">
        <v>0</v>
      </c>
      <c r="AA76" t="s">
        <v>52</v>
      </c>
      <c r="AB76" s="11">
        <v>7150</v>
      </c>
      <c r="AC76">
        <v>15</v>
      </c>
      <c r="AD76">
        <v>7</v>
      </c>
      <c r="AE76" s="12">
        <v>52</v>
      </c>
      <c r="AG76" s="39" t="s">
        <v>36</v>
      </c>
      <c r="AH76" s="11">
        <v>6580</v>
      </c>
      <c r="AI76">
        <v>3</v>
      </c>
      <c r="AJ76">
        <v>7</v>
      </c>
      <c r="AK76" s="19" t="s">
        <v>41</v>
      </c>
      <c r="AL76" s="11">
        <v>22210</v>
      </c>
      <c r="AM76">
        <v>4</v>
      </c>
      <c r="AN76">
        <v>9</v>
      </c>
      <c r="AO76">
        <v>218</v>
      </c>
      <c r="AQ76" s="11">
        <f t="shared" si="5"/>
        <v>974351</v>
      </c>
      <c r="AR76" s="14">
        <f t="shared" si="6"/>
        <v>29360</v>
      </c>
      <c r="AS76" s="13"/>
      <c r="AZ76" s="15">
        <v>42057</v>
      </c>
      <c r="BA76" s="11">
        <f t="shared" si="7"/>
        <v>4245612</v>
      </c>
      <c r="BB76" s="11">
        <f t="shared" si="8"/>
        <v>6065160</v>
      </c>
      <c r="BC76" s="16">
        <f t="shared" si="9"/>
        <v>0.16064720469039565</v>
      </c>
    </row>
    <row r="77" spans="1:55">
      <c r="A77" t="s">
        <v>2</v>
      </c>
      <c r="B77">
        <v>76</v>
      </c>
      <c r="C77" t="s">
        <v>54</v>
      </c>
      <c r="D77">
        <v>1</v>
      </c>
      <c r="E77">
        <v>1772</v>
      </c>
      <c r="F77" t="s">
        <v>30</v>
      </c>
      <c r="G77" s="11">
        <v>44582</v>
      </c>
      <c r="H77">
        <v>0</v>
      </c>
      <c r="I77">
        <v>7</v>
      </c>
      <c r="J77" t="s">
        <v>51</v>
      </c>
      <c r="K77" s="11">
        <v>26620</v>
      </c>
      <c r="L77">
        <v>9</v>
      </c>
      <c r="M77">
        <v>3</v>
      </c>
      <c r="N77" s="12">
        <v>6</v>
      </c>
      <c r="P77" s="13" t="s">
        <v>55</v>
      </c>
      <c r="Q77">
        <v>3369</v>
      </c>
      <c r="R77">
        <v>3</v>
      </c>
      <c r="S77">
        <v>15</v>
      </c>
      <c r="T77">
        <v>10937</v>
      </c>
      <c r="U77" s="12">
        <v>54</v>
      </c>
      <c r="W77" s="9" t="s">
        <v>34</v>
      </c>
      <c r="X77" s="11">
        <v>2232</v>
      </c>
      <c r="Y77">
        <v>2</v>
      </c>
      <c r="Z77">
        <v>10</v>
      </c>
      <c r="AA77" t="s">
        <v>41</v>
      </c>
      <c r="AB77" s="11">
        <v>7534</v>
      </c>
      <c r="AC77">
        <v>19</v>
      </c>
      <c r="AD77">
        <v>8</v>
      </c>
      <c r="AE77" s="12">
        <v>49</v>
      </c>
      <c r="AG77" s="39" t="s">
        <v>36</v>
      </c>
      <c r="AH77" s="11">
        <v>10621</v>
      </c>
      <c r="AI77">
        <v>1</v>
      </c>
      <c r="AJ77">
        <v>0</v>
      </c>
      <c r="AK77" s="19" t="s">
        <v>41</v>
      </c>
      <c r="AL77" s="11">
        <v>35846</v>
      </c>
      <c r="AM77">
        <v>14</v>
      </c>
      <c r="AN77">
        <v>4</v>
      </c>
      <c r="AO77">
        <v>222</v>
      </c>
      <c r="AQ77" s="11">
        <v>1487874</v>
      </c>
      <c r="AR77" s="14">
        <v>44835.45</v>
      </c>
      <c r="AS77" s="43">
        <v>2368701</v>
      </c>
      <c r="AT77" s="44">
        <v>156125</v>
      </c>
      <c r="AU77" s="45">
        <v>4785.3999999999996</v>
      </c>
      <c r="AV77" s="11">
        <v>532202</v>
      </c>
      <c r="AW77" s="45">
        <v>16815.7</v>
      </c>
      <c r="AX77" s="11">
        <v>192500</v>
      </c>
      <c r="AY77" s="45">
        <v>5800.75</v>
      </c>
      <c r="AZ77" s="15">
        <v>42528</v>
      </c>
      <c r="BA77" s="11">
        <f>((G77*112)+(H77*(112/4))+I77)-((Q77*112)+(R77*(112/4))+S77)</f>
        <v>4615764</v>
      </c>
      <c r="BB77" s="11">
        <f t="shared" si="8"/>
        <v>6593948.5714285718</v>
      </c>
      <c r="BC77" s="16">
        <f t="shared" si="9"/>
        <v>0.22564234219947119</v>
      </c>
    </row>
    <row r="78" spans="1:55">
      <c r="A78" t="s">
        <v>2</v>
      </c>
      <c r="B78">
        <v>77</v>
      </c>
      <c r="C78" t="s">
        <v>54</v>
      </c>
      <c r="D78">
        <v>2</v>
      </c>
      <c r="E78">
        <v>1773</v>
      </c>
      <c r="F78" t="s">
        <v>30</v>
      </c>
      <c r="G78" s="11">
        <v>40179</v>
      </c>
      <c r="H78">
        <v>2</v>
      </c>
      <c r="I78">
        <v>19</v>
      </c>
      <c r="J78" t="s">
        <v>51</v>
      </c>
      <c r="K78" s="11">
        <v>23222</v>
      </c>
      <c r="L78">
        <v>5</v>
      </c>
      <c r="M78">
        <v>5</v>
      </c>
      <c r="N78" s="12">
        <v>6</v>
      </c>
      <c r="P78" s="13" t="s">
        <v>55</v>
      </c>
      <c r="Q78">
        <v>2938</v>
      </c>
      <c r="R78">
        <v>1</v>
      </c>
      <c r="S78">
        <v>0</v>
      </c>
      <c r="T78">
        <v>9542</v>
      </c>
      <c r="W78" s="9" t="s">
        <v>34</v>
      </c>
      <c r="X78" s="11">
        <v>1112</v>
      </c>
      <c r="Y78">
        <v>3</v>
      </c>
      <c r="Z78">
        <v>21</v>
      </c>
      <c r="AA78" t="s">
        <v>41</v>
      </c>
      <c r="AB78" s="11">
        <v>3756</v>
      </c>
      <c r="AC78">
        <v>3</v>
      </c>
      <c r="AD78">
        <v>3</v>
      </c>
      <c r="AE78" s="12">
        <v>51</v>
      </c>
      <c r="AG78" s="39" t="s">
        <v>36</v>
      </c>
      <c r="AH78" s="11">
        <v>11032</v>
      </c>
      <c r="AI78">
        <v>0</v>
      </c>
      <c r="AJ78">
        <v>0</v>
      </c>
      <c r="AK78" s="19" t="s">
        <v>41</v>
      </c>
      <c r="AL78" s="11">
        <v>37300</v>
      </c>
      <c r="AM78">
        <v>10</v>
      </c>
      <c r="AN78">
        <v>0</v>
      </c>
      <c r="AO78">
        <v>223</v>
      </c>
      <c r="AQ78" s="11">
        <v>1259888</v>
      </c>
      <c r="AR78" s="14">
        <v>37965.599999999999</v>
      </c>
      <c r="AS78" s="43">
        <v>2122528.7999999998</v>
      </c>
      <c r="AT78" s="44">
        <f>2417.15*112</f>
        <v>270720.8</v>
      </c>
      <c r="AU78" s="45">
        <v>8160.5</v>
      </c>
      <c r="AV78" s="11">
        <f>4168*112</f>
        <v>466816</v>
      </c>
      <c r="AW78" s="45">
        <v>13397.1</v>
      </c>
      <c r="AX78" s="11">
        <f>1117*112</f>
        <v>125104</v>
      </c>
      <c r="AY78" s="45">
        <v>3772.75</v>
      </c>
      <c r="AZ78" s="15">
        <v>38971</v>
      </c>
      <c r="BA78" s="11">
        <f t="shared" ref="BA78:BA113" si="10">((G78*112)+(H78*(112/4))+I78)-((Q78*112)+(R78*(112/4))+S78)</f>
        <v>4171039</v>
      </c>
      <c r="BB78" s="11">
        <f t="shared" si="8"/>
        <v>5958627.1428571427</v>
      </c>
      <c r="BC78" s="16">
        <f t="shared" si="9"/>
        <v>0.21143930804770705</v>
      </c>
    </row>
    <row r="79" spans="1:55">
      <c r="A79" t="s">
        <v>2</v>
      </c>
      <c r="B79">
        <v>78</v>
      </c>
      <c r="C79" t="s">
        <v>54</v>
      </c>
      <c r="D79">
        <v>3</v>
      </c>
      <c r="E79">
        <v>1774</v>
      </c>
      <c r="F79" t="s">
        <v>30</v>
      </c>
      <c r="G79" s="11">
        <v>36763</v>
      </c>
      <c r="H79">
        <v>0</v>
      </c>
      <c r="I79">
        <v>6</v>
      </c>
      <c r="K79" s="11">
        <v>22811</v>
      </c>
      <c r="L79">
        <v>14</v>
      </c>
      <c r="M79">
        <v>4</v>
      </c>
      <c r="N79" s="12">
        <v>100</v>
      </c>
      <c r="P79" s="13" t="s">
        <v>55</v>
      </c>
      <c r="Q79">
        <v>2044</v>
      </c>
      <c r="R79">
        <v>0</v>
      </c>
      <c r="S79">
        <v>23</v>
      </c>
      <c r="T79">
        <v>6635</v>
      </c>
      <c r="U79" s="12">
        <v>56</v>
      </c>
      <c r="W79" s="9" t="s">
        <v>34</v>
      </c>
      <c r="X79" s="11">
        <f>1058+678</f>
        <v>1736</v>
      </c>
      <c r="Y79">
        <v>3</v>
      </c>
      <c r="Z79">
        <f>20+14</f>
        <v>34</v>
      </c>
      <c r="AA79" t="s">
        <v>41</v>
      </c>
      <c r="AB79" s="11">
        <f>3573+2288+1</f>
        <v>5862</v>
      </c>
      <c r="AC79">
        <v>1</v>
      </c>
      <c r="AD79">
        <v>0</v>
      </c>
      <c r="AE79" s="12">
        <v>51</v>
      </c>
      <c r="AG79" s="39" t="s">
        <v>36</v>
      </c>
      <c r="AH79" s="11">
        <v>10136</v>
      </c>
      <c r="AI79">
        <v>0</v>
      </c>
      <c r="AJ79">
        <v>16</v>
      </c>
      <c r="AK79" s="19" t="s">
        <v>41</v>
      </c>
      <c r="AL79" s="11">
        <v>34209</v>
      </c>
      <c r="AM79">
        <v>9</v>
      </c>
      <c r="AN79">
        <v>6</v>
      </c>
      <c r="AO79">
        <v>218</v>
      </c>
      <c r="AQ79" s="11">
        <v>1347332</v>
      </c>
      <c r="AR79" s="14">
        <v>40600.9</v>
      </c>
      <c r="AS79" s="43">
        <v>2065504</v>
      </c>
      <c r="AT79" s="44">
        <f>1369.75*112</f>
        <v>153412</v>
      </c>
      <c r="AU79" s="45">
        <v>4623.45</v>
      </c>
      <c r="AV79" s="11">
        <f>4588*112</f>
        <v>513856</v>
      </c>
      <c r="AW79" s="45">
        <v>16445</v>
      </c>
      <c r="AX79" s="11">
        <f>454.5*112</f>
        <v>50904</v>
      </c>
      <c r="AY79" s="45">
        <v>1534.4</v>
      </c>
      <c r="AZ79" s="15">
        <v>46702</v>
      </c>
      <c r="BA79" s="11">
        <f t="shared" si="10"/>
        <v>3888511</v>
      </c>
      <c r="BB79" s="11">
        <f t="shared" si="8"/>
        <v>5555015.7142857146</v>
      </c>
      <c r="BC79" s="16">
        <f t="shared" si="9"/>
        <v>0.24254332828169958</v>
      </c>
    </row>
    <row r="80" spans="1:55" s="20" customFormat="1">
      <c r="A80" s="20" t="s">
        <v>2</v>
      </c>
      <c r="B80" s="20">
        <v>79</v>
      </c>
      <c r="C80" s="20" t="s">
        <v>56</v>
      </c>
      <c r="D80" s="20">
        <v>4</v>
      </c>
      <c r="E80" s="20">
        <v>1775</v>
      </c>
      <c r="F80" s="34" t="s">
        <v>30</v>
      </c>
      <c r="G80" s="35">
        <v>29464</v>
      </c>
      <c r="H80" s="34">
        <v>2</v>
      </c>
      <c r="I80" s="34">
        <v>25</v>
      </c>
      <c r="K80" s="35">
        <v>17704</v>
      </c>
      <c r="L80" s="34">
        <v>7</v>
      </c>
      <c r="M80" s="34">
        <v>9</v>
      </c>
      <c r="N80" s="37">
        <v>98</v>
      </c>
      <c r="P80" s="24" t="s">
        <v>55</v>
      </c>
      <c r="Q80" s="20">
        <v>1968</v>
      </c>
      <c r="R80" s="20">
        <v>2</v>
      </c>
      <c r="S80" s="20">
        <v>26</v>
      </c>
      <c r="T80" s="20">
        <v>6398</v>
      </c>
      <c r="U80" s="23">
        <v>55</v>
      </c>
      <c r="W80" s="25" t="s">
        <v>34</v>
      </c>
      <c r="X80" s="21"/>
      <c r="AB80" s="21"/>
      <c r="AE80" s="23"/>
      <c r="AG80" s="24"/>
      <c r="AH80" s="21"/>
      <c r="AL80" s="21"/>
      <c r="AP80" s="27"/>
      <c r="AQ80" s="21">
        <v>1332688</v>
      </c>
      <c r="AR80" s="28">
        <v>40159.199999999997</v>
      </c>
      <c r="AS80" s="46">
        <v>1870411.2</v>
      </c>
      <c r="AT80" s="47">
        <f>2018.05*112</f>
        <v>226021.6</v>
      </c>
      <c r="AU80" s="48">
        <v>6311.95</v>
      </c>
      <c r="AV80" s="21">
        <f>1968.05*112</f>
        <v>220421.6</v>
      </c>
      <c r="AW80" s="48">
        <v>6643.5</v>
      </c>
      <c r="AX80" s="21">
        <f>815*112</f>
        <v>91280</v>
      </c>
      <c r="AY80" s="48">
        <v>2750.6</v>
      </c>
      <c r="AZ80" s="30">
        <v>45657</v>
      </c>
      <c r="BA80" s="21">
        <f t="shared" si="10"/>
        <v>3079551</v>
      </c>
      <c r="BB80" s="21">
        <f t="shared" si="8"/>
        <v>4399358.5714285718</v>
      </c>
      <c r="BC80" s="31">
        <f t="shared" si="9"/>
        <v>0.30292779694182687</v>
      </c>
    </row>
    <row r="81" spans="1:55" s="20" customFormat="1">
      <c r="A81" s="20" t="s">
        <v>2</v>
      </c>
      <c r="B81" s="20">
        <v>80</v>
      </c>
      <c r="C81" s="20" t="s">
        <v>56</v>
      </c>
      <c r="D81" s="20">
        <v>4</v>
      </c>
      <c r="E81" s="20">
        <v>1776</v>
      </c>
      <c r="F81" s="20" t="s">
        <v>30</v>
      </c>
      <c r="G81" s="21">
        <v>35642</v>
      </c>
      <c r="H81" s="20">
        <v>0</v>
      </c>
      <c r="I81" s="20">
        <v>12</v>
      </c>
      <c r="K81" s="21">
        <v>21699</v>
      </c>
      <c r="L81" s="20">
        <v>19</v>
      </c>
      <c r="M81" s="20">
        <v>8</v>
      </c>
      <c r="N81" s="23">
        <v>181</v>
      </c>
      <c r="P81" s="24" t="s">
        <v>55</v>
      </c>
      <c r="Q81" s="20">
        <v>1818</v>
      </c>
      <c r="R81" s="20">
        <v>2</v>
      </c>
      <c r="S81" s="20">
        <v>4</v>
      </c>
      <c r="T81" s="20">
        <v>5910</v>
      </c>
      <c r="U81" s="23">
        <v>224</v>
      </c>
      <c r="W81" s="25" t="s">
        <v>34</v>
      </c>
      <c r="X81" s="21"/>
      <c r="AB81" s="21"/>
      <c r="AE81" s="23"/>
      <c r="AG81" s="24"/>
      <c r="AH81" s="21"/>
      <c r="AL81" s="21"/>
      <c r="AP81" s="27"/>
      <c r="AQ81" s="21">
        <v>968184</v>
      </c>
      <c r="AR81" s="28">
        <v>29175.35</v>
      </c>
      <c r="AS81" s="46">
        <v>1424108</v>
      </c>
      <c r="AT81" s="47">
        <f>1533.5*112</f>
        <v>171752</v>
      </c>
      <c r="AU81" s="48">
        <v>5176</v>
      </c>
      <c r="AV81" s="21">
        <f>1719.75*112</f>
        <v>192612</v>
      </c>
      <c r="AW81" s="48">
        <v>5804.8</v>
      </c>
      <c r="AX81" s="21">
        <f>817.5*112</f>
        <v>91560</v>
      </c>
      <c r="AY81" s="48">
        <v>2759.4</v>
      </c>
      <c r="AZ81" s="30">
        <v>38217</v>
      </c>
      <c r="BA81" s="21">
        <f t="shared" si="10"/>
        <v>3788240</v>
      </c>
      <c r="BB81" s="21">
        <f t="shared" si="8"/>
        <v>5411771.4285714291</v>
      </c>
      <c r="BC81" s="31">
        <f t="shared" si="9"/>
        <v>0.17890334297721366</v>
      </c>
    </row>
    <row r="82" spans="1:55" s="20" customFormat="1">
      <c r="A82" s="20" t="s">
        <v>2</v>
      </c>
      <c r="B82" s="20">
        <v>81</v>
      </c>
      <c r="C82" s="20" t="s">
        <v>56</v>
      </c>
      <c r="D82" s="20">
        <v>5</v>
      </c>
      <c r="E82" s="20">
        <v>1777</v>
      </c>
      <c r="F82" s="20" t="s">
        <v>30</v>
      </c>
      <c r="G82" s="21">
        <v>41356</v>
      </c>
      <c r="H82" s="20">
        <v>0</v>
      </c>
      <c r="I82" s="20">
        <v>3</v>
      </c>
      <c r="K82" s="21">
        <v>26636</v>
      </c>
      <c r="L82" s="20">
        <v>11</v>
      </c>
      <c r="M82" s="20">
        <v>8</v>
      </c>
      <c r="N82" s="23">
        <v>61</v>
      </c>
      <c r="P82" s="24" t="s">
        <v>55</v>
      </c>
      <c r="Q82" s="20">
        <v>1688</v>
      </c>
      <c r="R82" s="20">
        <v>2</v>
      </c>
      <c r="S82" s="20">
        <v>24</v>
      </c>
      <c r="T82" s="20">
        <v>5488</v>
      </c>
      <c r="U82" s="23">
        <v>102</v>
      </c>
      <c r="W82" s="25" t="s">
        <v>34</v>
      </c>
      <c r="X82" s="21"/>
      <c r="AB82" s="21"/>
      <c r="AE82" s="23"/>
      <c r="AG82" s="24"/>
      <c r="AH82" s="21"/>
      <c r="AL82" s="21"/>
      <c r="AP82" s="27"/>
      <c r="AQ82" s="21">
        <v>407484</v>
      </c>
      <c r="AR82" s="28">
        <v>12279.55</v>
      </c>
      <c r="AS82" s="46">
        <v>736407.5</v>
      </c>
      <c r="AT82" s="47">
        <f>715*112</f>
        <v>80080</v>
      </c>
      <c r="AU82" s="48">
        <v>2413.65</v>
      </c>
      <c r="AV82" s="21">
        <f>1596.75*122</f>
        <v>194803.5</v>
      </c>
      <c r="AW82" s="48">
        <v>7491.45</v>
      </c>
      <c r="AX82" s="21">
        <f>482.5*112</f>
        <v>54040</v>
      </c>
      <c r="AY82" s="48">
        <v>1628.65</v>
      </c>
      <c r="AZ82" s="30">
        <v>21932</v>
      </c>
      <c r="BA82" s="21">
        <f t="shared" si="10"/>
        <v>4442739</v>
      </c>
      <c r="BB82" s="21">
        <f t="shared" si="8"/>
        <v>6346770</v>
      </c>
      <c r="BC82" s="31">
        <f t="shared" si="9"/>
        <v>6.4203366436785952E-2</v>
      </c>
    </row>
    <row r="83" spans="1:55" s="20" customFormat="1">
      <c r="A83" s="20" t="s">
        <v>2</v>
      </c>
      <c r="B83" s="20">
        <v>82</v>
      </c>
      <c r="C83" s="20" t="s">
        <v>56</v>
      </c>
      <c r="D83" s="20">
        <v>5</v>
      </c>
      <c r="E83" s="20">
        <v>1778</v>
      </c>
      <c r="F83" s="20" t="s">
        <v>30</v>
      </c>
      <c r="G83" s="21">
        <v>24332</v>
      </c>
      <c r="H83" s="20">
        <v>1</v>
      </c>
      <c r="I83" s="20">
        <v>24</v>
      </c>
      <c r="K83" s="21">
        <v>14599</v>
      </c>
      <c r="L83" s="20">
        <v>9</v>
      </c>
      <c r="M83" s="20">
        <v>6</v>
      </c>
      <c r="N83" s="23">
        <v>170</v>
      </c>
      <c r="P83" s="24" t="s">
        <v>55</v>
      </c>
      <c r="Q83" s="20">
        <v>1742</v>
      </c>
      <c r="R83" s="20">
        <v>3</v>
      </c>
      <c r="S83" s="20">
        <v>4</v>
      </c>
      <c r="T83" s="20">
        <v>5664</v>
      </c>
      <c r="U83" s="23">
        <v>209</v>
      </c>
      <c r="W83" s="25" t="s">
        <v>34</v>
      </c>
      <c r="X83" s="21"/>
      <c r="AB83" s="21"/>
      <c r="AE83" s="23"/>
      <c r="AH83" s="21">
        <v>23643</v>
      </c>
      <c r="AI83" s="21"/>
      <c r="AJ83" s="21"/>
      <c r="AK83" s="21"/>
      <c r="AL83" s="21">
        <v>13443</v>
      </c>
      <c r="AO83" s="21">
        <v>209</v>
      </c>
      <c r="AP83" s="27"/>
      <c r="AQ83" s="21">
        <v>165984</v>
      </c>
      <c r="AR83" s="28">
        <v>5002.2</v>
      </c>
      <c r="AS83" s="46">
        <v>595728</v>
      </c>
      <c r="AT83" s="47">
        <f>644*112</f>
        <v>72128</v>
      </c>
      <c r="AU83" s="48">
        <v>2173.3000000000002</v>
      </c>
      <c r="AV83" s="21">
        <f>2194.5*112</f>
        <v>245784</v>
      </c>
      <c r="AW83" s="48">
        <v>7437</v>
      </c>
      <c r="AX83" s="21">
        <f>998.5*112</f>
        <v>111832</v>
      </c>
      <c r="AY83" s="48">
        <v>3370.5</v>
      </c>
      <c r="AZ83" s="30">
        <v>10267</v>
      </c>
      <c r="BA83" s="21">
        <f t="shared" si="10"/>
        <v>2530044</v>
      </c>
      <c r="BB83" s="21">
        <f t="shared" si="8"/>
        <v>3614348.5714285714</v>
      </c>
      <c r="BC83" s="31">
        <f t="shared" si="9"/>
        <v>4.5923628205675478E-2</v>
      </c>
    </row>
    <row r="84" spans="1:55" s="20" customFormat="1">
      <c r="A84" s="20" t="s">
        <v>2</v>
      </c>
      <c r="B84" s="20">
        <v>83</v>
      </c>
      <c r="C84" s="20" t="s">
        <v>56</v>
      </c>
      <c r="D84" s="20">
        <v>6</v>
      </c>
      <c r="E84" s="20">
        <v>1779</v>
      </c>
      <c r="F84" s="20" t="s">
        <v>30</v>
      </c>
      <c r="G84" s="21">
        <v>13919</v>
      </c>
      <c r="H84" s="20">
        <v>1</v>
      </c>
      <c r="I84" s="20">
        <v>1</v>
      </c>
      <c r="K84" s="21">
        <v>8331</v>
      </c>
      <c r="L84" s="20">
        <v>11</v>
      </c>
      <c r="M84" s="20">
        <v>1</v>
      </c>
      <c r="N84" s="23">
        <v>84</v>
      </c>
      <c r="P84" s="24" t="s">
        <v>55</v>
      </c>
      <c r="Q84" s="20">
        <v>1207</v>
      </c>
      <c r="R84" s="20">
        <v>2</v>
      </c>
      <c r="S84" s="20">
        <v>7</v>
      </c>
      <c r="T84" s="20">
        <v>4183</v>
      </c>
      <c r="U84" s="23">
        <v>96</v>
      </c>
      <c r="W84" s="25" t="s">
        <v>34</v>
      </c>
      <c r="X84" s="21"/>
      <c r="AB84" s="21"/>
      <c r="AE84" s="23"/>
      <c r="AG84" s="24"/>
      <c r="AH84" s="21"/>
      <c r="AL84" s="21"/>
      <c r="AP84" s="27"/>
      <c r="AQ84" s="21">
        <v>222236</v>
      </c>
      <c r="AR84" s="28">
        <v>6697.25</v>
      </c>
      <c r="AS84" s="46">
        <v>548828</v>
      </c>
      <c r="AT84" s="47">
        <f>262.75*112</f>
        <v>29428</v>
      </c>
      <c r="AU84" s="48">
        <v>887.35</v>
      </c>
      <c r="AV84" s="21">
        <f>1812*112</f>
        <v>202944</v>
      </c>
      <c r="AW84" s="48">
        <v>6116.15</v>
      </c>
      <c r="AX84" s="21">
        <f>841.25*112</f>
        <v>94220</v>
      </c>
      <c r="AY84" s="48">
        <v>2839.85</v>
      </c>
      <c r="AZ84" s="30">
        <v>7573</v>
      </c>
      <c r="BA84" s="21">
        <f t="shared" si="10"/>
        <v>1423710</v>
      </c>
      <c r="BB84" s="21">
        <f t="shared" si="8"/>
        <v>2033871.4285714286</v>
      </c>
      <c r="BC84" s="31">
        <f t="shared" si="9"/>
        <v>0.10926747722499666</v>
      </c>
    </row>
    <row r="85" spans="1:55" s="20" customFormat="1">
      <c r="A85" s="20" t="s">
        <v>2</v>
      </c>
      <c r="B85" s="20">
        <v>84</v>
      </c>
      <c r="C85" s="20" t="s">
        <v>54</v>
      </c>
      <c r="D85" s="20">
        <v>6</v>
      </c>
      <c r="E85" s="20">
        <v>1780</v>
      </c>
      <c r="F85" s="20" t="s">
        <v>30</v>
      </c>
      <c r="G85" s="21">
        <v>33124</v>
      </c>
      <c r="H85" s="20">
        <v>0</v>
      </c>
      <c r="I85" s="20">
        <v>15</v>
      </c>
      <c r="K85" s="21">
        <v>19988</v>
      </c>
      <c r="L85" s="20">
        <v>19</v>
      </c>
      <c r="M85" s="20">
        <v>9</v>
      </c>
      <c r="N85" s="23">
        <v>168</v>
      </c>
      <c r="P85" s="24" t="s">
        <v>55</v>
      </c>
      <c r="Q85" s="20">
        <v>2104</v>
      </c>
      <c r="R85" s="20">
        <v>0</v>
      </c>
      <c r="S85" s="20">
        <v>22</v>
      </c>
      <c r="T85" s="20">
        <v>6838</v>
      </c>
      <c r="U85" s="23">
        <v>212</v>
      </c>
      <c r="W85" s="25" t="s">
        <v>34</v>
      </c>
      <c r="X85" s="21"/>
      <c r="AB85" s="21"/>
      <c r="AE85" s="23"/>
      <c r="AG85" s="24"/>
      <c r="AH85" s="21"/>
      <c r="AL85" s="21"/>
      <c r="AP85" s="27"/>
      <c r="AQ85" s="21">
        <v>204680</v>
      </c>
      <c r="AR85" s="28">
        <v>6167.8</v>
      </c>
      <c r="AS85" s="46">
        <v>533204</v>
      </c>
      <c r="AT85" s="47">
        <f>352.25*112</f>
        <v>39452</v>
      </c>
      <c r="AU85" s="48">
        <v>1144.8</v>
      </c>
      <c r="AV85" s="21">
        <f>1643.75*112</f>
        <v>184100</v>
      </c>
      <c r="AW85" s="48">
        <v>5649.4</v>
      </c>
      <c r="AX85" s="21">
        <f>937.25*112</f>
        <v>104972</v>
      </c>
      <c r="AY85" s="48">
        <v>3164.05</v>
      </c>
      <c r="AZ85" s="30">
        <v>7418</v>
      </c>
      <c r="BA85" s="21">
        <f t="shared" si="10"/>
        <v>3474233</v>
      </c>
      <c r="BB85" s="21">
        <f t="shared" si="8"/>
        <v>4963190</v>
      </c>
      <c r="BC85" s="31">
        <f t="shared" si="9"/>
        <v>4.123960597921901E-2</v>
      </c>
    </row>
    <row r="86" spans="1:55" s="20" customFormat="1">
      <c r="A86" s="20" t="s">
        <v>2</v>
      </c>
      <c r="B86" s="20">
        <v>85</v>
      </c>
      <c r="C86" s="20" t="s">
        <v>54</v>
      </c>
      <c r="D86" s="20">
        <v>7</v>
      </c>
      <c r="E86" s="20">
        <v>1781</v>
      </c>
      <c r="F86" s="20" t="s">
        <v>30</v>
      </c>
      <c r="G86" s="21">
        <v>52944</v>
      </c>
      <c r="H86" s="20">
        <v>1</v>
      </c>
      <c r="I86" s="20">
        <v>1</v>
      </c>
      <c r="K86" s="21">
        <v>32242</v>
      </c>
      <c r="L86" s="20">
        <v>6</v>
      </c>
      <c r="M86" s="20">
        <v>10</v>
      </c>
      <c r="N86" s="23">
        <v>88</v>
      </c>
      <c r="O86" s="20" t="s">
        <v>57</v>
      </c>
      <c r="P86" s="24" t="s">
        <v>55</v>
      </c>
      <c r="Q86" s="20">
        <v>1643</v>
      </c>
      <c r="R86" s="20">
        <v>2</v>
      </c>
      <c r="S86" s="20">
        <v>14</v>
      </c>
      <c r="T86" s="20">
        <v>5337</v>
      </c>
      <c r="U86" s="23">
        <v>100</v>
      </c>
      <c r="W86" s="25" t="s">
        <v>34</v>
      </c>
      <c r="X86" s="21"/>
      <c r="AB86" s="21"/>
      <c r="AE86" s="23"/>
      <c r="AG86" s="24"/>
      <c r="AH86" s="21"/>
      <c r="AL86" s="21"/>
      <c r="AP86" s="27"/>
      <c r="AQ86" s="21">
        <v>364728</v>
      </c>
      <c r="AR86" s="28">
        <v>10923.6</v>
      </c>
      <c r="AS86" s="46">
        <v>543816</v>
      </c>
      <c r="AT86" s="47">
        <v>0</v>
      </c>
      <c r="AU86" s="48">
        <v>0</v>
      </c>
      <c r="AV86" s="21">
        <f>965.25*112</f>
        <v>108108</v>
      </c>
      <c r="AW86" s="48">
        <v>3258.3</v>
      </c>
      <c r="AX86" s="21">
        <f>633.75*112</f>
        <v>70980</v>
      </c>
      <c r="AY86" s="48">
        <v>2139.5</v>
      </c>
      <c r="AZ86" s="30">
        <v>12659</v>
      </c>
      <c r="BA86" s="21">
        <f t="shared" si="10"/>
        <v>5745671</v>
      </c>
      <c r="BB86" s="21">
        <f t="shared" si="8"/>
        <v>8208101.4285714291</v>
      </c>
      <c r="BC86" s="31">
        <f t="shared" si="9"/>
        <v>4.4435123417264924E-2</v>
      </c>
    </row>
    <row r="87" spans="1:55" s="20" customFormat="1">
      <c r="A87" s="20" t="s">
        <v>2</v>
      </c>
      <c r="B87" s="20">
        <v>86</v>
      </c>
      <c r="C87" s="20" t="s">
        <v>54</v>
      </c>
      <c r="D87" s="20">
        <v>7</v>
      </c>
      <c r="E87" s="20">
        <v>1782</v>
      </c>
      <c r="F87" s="20" t="s">
        <v>30</v>
      </c>
      <c r="G87" s="21">
        <v>12492</v>
      </c>
      <c r="H87" s="20">
        <v>1</v>
      </c>
      <c r="I87" s="20">
        <v>7</v>
      </c>
      <c r="K87" s="21">
        <v>7493</v>
      </c>
      <c r="L87" s="20">
        <v>7</v>
      </c>
      <c r="M87" s="20">
        <v>9</v>
      </c>
      <c r="N87" s="23">
        <v>171</v>
      </c>
      <c r="P87" s="24" t="s">
        <v>55</v>
      </c>
      <c r="Q87" s="20">
        <v>3510</v>
      </c>
      <c r="R87" s="20">
        <v>2</v>
      </c>
      <c r="S87" s="20">
        <v>4</v>
      </c>
      <c r="T87" s="20">
        <v>11395</v>
      </c>
      <c r="U87" s="23">
        <v>221</v>
      </c>
      <c r="W87" s="25" t="s">
        <v>34</v>
      </c>
      <c r="X87" s="21"/>
      <c r="AB87" s="21"/>
      <c r="AE87" s="23"/>
      <c r="AG87" s="24"/>
      <c r="AH87" s="21"/>
      <c r="AL87" s="21"/>
      <c r="AP87" s="27"/>
      <c r="AQ87" s="21">
        <v>394296</v>
      </c>
      <c r="AR87" s="28">
        <v>11881.7</v>
      </c>
      <c r="AS87" s="46">
        <v>665616</v>
      </c>
      <c r="AT87" s="47">
        <f>314.25*112</f>
        <v>35196</v>
      </c>
      <c r="AU87" s="48">
        <v>1060.75</v>
      </c>
      <c r="AV87" s="21">
        <f>1229*112</f>
        <v>137648</v>
      </c>
      <c r="AW87" s="48">
        <v>4148.6499999999996</v>
      </c>
      <c r="AX87" s="21">
        <f>879.25*112</f>
        <v>98476</v>
      </c>
      <c r="AY87" s="48">
        <v>2967.45</v>
      </c>
      <c r="AZ87" s="30">
        <v>17903</v>
      </c>
      <c r="BA87" s="21">
        <f t="shared" si="10"/>
        <v>1005959</v>
      </c>
      <c r="BB87" s="21">
        <f t="shared" si="8"/>
        <v>1437084.2857142857</v>
      </c>
      <c r="BC87" s="31">
        <f t="shared" si="9"/>
        <v>0.27437221596506417</v>
      </c>
    </row>
    <row r="88" spans="1:55">
      <c r="A88" t="s">
        <v>2</v>
      </c>
      <c r="B88">
        <v>87</v>
      </c>
      <c r="C88" t="s">
        <v>54</v>
      </c>
      <c r="D88">
        <v>8</v>
      </c>
      <c r="E88">
        <v>1783</v>
      </c>
      <c r="F88" t="s">
        <v>30</v>
      </c>
      <c r="G88" s="11">
        <v>32911</v>
      </c>
      <c r="H88">
        <v>1</v>
      </c>
      <c r="I88">
        <v>9</v>
      </c>
      <c r="K88" s="11">
        <v>20309</v>
      </c>
      <c r="L88">
        <v>17</v>
      </c>
      <c r="M88">
        <v>10</v>
      </c>
      <c r="N88" s="12">
        <v>93</v>
      </c>
      <c r="P88" s="49" t="s">
        <v>55</v>
      </c>
      <c r="Q88">
        <v>2432</v>
      </c>
      <c r="R88">
        <v>0</v>
      </c>
      <c r="S88">
        <v>0</v>
      </c>
      <c r="T88">
        <v>7902</v>
      </c>
      <c r="U88" s="12">
        <v>108</v>
      </c>
      <c r="W88" s="9" t="s">
        <v>34</v>
      </c>
      <c r="X88" s="11"/>
      <c r="AB88" s="11"/>
      <c r="AE88" s="12"/>
      <c r="AG88" s="13"/>
      <c r="AH88" s="11"/>
      <c r="AL88" s="11"/>
      <c r="AQ88" s="11">
        <v>1159704</v>
      </c>
      <c r="AR88" s="14">
        <v>35081.65</v>
      </c>
      <c r="AS88" s="43">
        <v>1528296</v>
      </c>
      <c r="AT88" s="44">
        <f>1657*112</f>
        <v>185584</v>
      </c>
      <c r="AU88" s="45">
        <v>5614.4</v>
      </c>
      <c r="AV88" s="11">
        <f>1602.75*112</f>
        <v>179508</v>
      </c>
      <c r="AW88" s="45">
        <v>5433.35</v>
      </c>
      <c r="AX88" s="11">
        <f>31.25*112</f>
        <v>3500</v>
      </c>
      <c r="AY88" s="45">
        <v>105.85</v>
      </c>
      <c r="AZ88" s="15">
        <v>22624</v>
      </c>
      <c r="BA88" s="11">
        <f t="shared" si="10"/>
        <v>3413685</v>
      </c>
      <c r="BB88" s="11">
        <f t="shared" si="8"/>
        <v>4876692.8571428573</v>
      </c>
      <c r="BC88" s="16">
        <f t="shared" si="9"/>
        <v>0.23780542141410235</v>
      </c>
    </row>
    <row r="89" spans="1:55">
      <c r="A89" t="s">
        <v>2</v>
      </c>
      <c r="B89">
        <v>88</v>
      </c>
      <c r="C89" t="s">
        <v>54</v>
      </c>
      <c r="D89">
        <v>8</v>
      </c>
      <c r="E89">
        <v>1784</v>
      </c>
      <c r="F89" t="s">
        <v>30</v>
      </c>
      <c r="G89" s="21">
        <v>90165</v>
      </c>
      <c r="H89" s="20">
        <v>2</v>
      </c>
      <c r="I89" s="20">
        <v>12</v>
      </c>
      <c r="J89" s="20"/>
      <c r="K89" s="21">
        <v>54347</v>
      </c>
      <c r="L89">
        <v>7</v>
      </c>
      <c r="M89">
        <v>0</v>
      </c>
      <c r="N89" s="12">
        <v>184</v>
      </c>
      <c r="P89" s="49" t="s">
        <v>55</v>
      </c>
      <c r="Q89">
        <v>2713</v>
      </c>
      <c r="R89">
        <v>3</v>
      </c>
      <c r="S89">
        <v>10</v>
      </c>
      <c r="T89">
        <v>8884</v>
      </c>
      <c r="U89" s="12">
        <v>228</v>
      </c>
      <c r="W89" s="9" t="s">
        <v>34</v>
      </c>
      <c r="X89" s="11"/>
      <c r="AB89" s="11"/>
      <c r="AE89" s="12"/>
      <c r="AG89" s="13"/>
      <c r="AH89" s="11"/>
      <c r="AL89" s="11"/>
      <c r="AQ89" s="11">
        <v>1146124</v>
      </c>
      <c r="AR89" s="14">
        <v>28191.45</v>
      </c>
      <c r="AS89" s="43">
        <v>1996512</v>
      </c>
      <c r="AT89" s="44">
        <f>2645.5*112</f>
        <v>296296</v>
      </c>
      <c r="AU89" s="45">
        <v>8963.0499999999993</v>
      </c>
      <c r="AV89" s="11">
        <f>4916*112</f>
        <v>550592</v>
      </c>
      <c r="AW89" s="45">
        <v>17978.55</v>
      </c>
      <c r="AX89" s="11">
        <f>31.25*112</f>
        <v>3500</v>
      </c>
      <c r="AY89" s="45">
        <v>105.85</v>
      </c>
      <c r="AZ89" s="15">
        <v>40468</v>
      </c>
      <c r="BA89" s="11">
        <f t="shared" si="10"/>
        <v>9794598</v>
      </c>
      <c r="BB89" s="11">
        <f t="shared" si="8"/>
        <v>13992282.857142858</v>
      </c>
      <c r="BC89" s="16">
        <f t="shared" si="9"/>
        <v>8.1911151432657051E-2</v>
      </c>
    </row>
    <row r="90" spans="1:55">
      <c r="A90" t="s">
        <v>2</v>
      </c>
      <c r="B90">
        <v>89</v>
      </c>
      <c r="C90" t="s">
        <v>54</v>
      </c>
      <c r="D90">
        <v>9</v>
      </c>
      <c r="E90">
        <v>1785</v>
      </c>
      <c r="F90" t="s">
        <v>30</v>
      </c>
      <c r="G90" s="11">
        <v>64868</v>
      </c>
      <c r="H90">
        <v>3</v>
      </c>
      <c r="I90">
        <v>5</v>
      </c>
      <c r="K90" s="11">
        <v>39923</v>
      </c>
      <c r="L90">
        <v>11</v>
      </c>
      <c r="M90">
        <v>10</v>
      </c>
      <c r="N90" s="12">
        <v>92</v>
      </c>
      <c r="P90" s="49" t="s">
        <v>55</v>
      </c>
      <c r="Q90">
        <v>2831</v>
      </c>
      <c r="R90">
        <v>5</v>
      </c>
      <c r="S90">
        <v>0</v>
      </c>
      <c r="T90">
        <v>7877</v>
      </c>
      <c r="U90" s="12">
        <v>104</v>
      </c>
      <c r="W90" s="9" t="s">
        <v>34</v>
      </c>
      <c r="X90" s="11"/>
      <c r="AB90" s="11"/>
      <c r="AE90" s="12"/>
      <c r="AG90" s="13"/>
      <c r="AH90" s="11"/>
      <c r="AL90" s="11"/>
      <c r="AQ90" s="11">
        <v>1563400</v>
      </c>
      <c r="AR90" s="14">
        <v>47227.7</v>
      </c>
      <c r="AS90" s="43">
        <v>2655482</v>
      </c>
      <c r="AT90" s="44">
        <v>734580</v>
      </c>
      <c r="AU90" s="45">
        <v>20985.3</v>
      </c>
      <c r="AV90" s="11">
        <v>352502</v>
      </c>
      <c r="AW90" s="45">
        <v>10997.2</v>
      </c>
      <c r="AX90" s="11">
        <v>5000</v>
      </c>
      <c r="AY90" s="45">
        <v>151</v>
      </c>
      <c r="AZ90" s="15">
        <v>31659</v>
      </c>
      <c r="BA90" s="11">
        <f t="shared" si="10"/>
        <v>6948093</v>
      </c>
      <c r="BB90" s="11">
        <f t="shared" si="8"/>
        <v>9925847.1428571437</v>
      </c>
      <c r="BC90" s="16">
        <f t="shared" si="9"/>
        <v>0.15750796657442551</v>
      </c>
    </row>
    <row r="91" spans="1:55">
      <c r="A91" t="s">
        <v>2</v>
      </c>
      <c r="B91">
        <v>90</v>
      </c>
      <c r="C91" t="s">
        <v>54</v>
      </c>
      <c r="D91">
        <v>9</v>
      </c>
      <c r="E91">
        <v>1786</v>
      </c>
      <c r="F91" t="s">
        <v>30</v>
      </c>
      <c r="G91" s="50">
        <v>32097</v>
      </c>
      <c r="H91">
        <v>2</v>
      </c>
      <c r="I91">
        <v>20</v>
      </c>
      <c r="K91" s="11">
        <v>36675</v>
      </c>
      <c r="L91">
        <v>14</v>
      </c>
      <c r="M91">
        <v>5</v>
      </c>
      <c r="N91" s="12">
        <v>206</v>
      </c>
      <c r="O91" s="51" t="s">
        <v>58</v>
      </c>
      <c r="P91" s="49" t="s">
        <v>55</v>
      </c>
      <c r="Q91">
        <v>2149</v>
      </c>
      <c r="R91">
        <v>3</v>
      </c>
      <c r="S91">
        <v>12</v>
      </c>
      <c r="T91">
        <v>6979</v>
      </c>
      <c r="U91" s="12">
        <v>216</v>
      </c>
      <c r="W91" s="9" t="s">
        <v>34</v>
      </c>
      <c r="X91" s="11"/>
      <c r="AB91" s="11"/>
      <c r="AE91" s="12"/>
      <c r="AG91" s="13"/>
      <c r="AH91" s="11"/>
      <c r="AL91" s="11"/>
      <c r="AQ91" s="11">
        <v>1412300</v>
      </c>
      <c r="AR91" s="14">
        <v>42676.800000000003</v>
      </c>
      <c r="AS91" s="43">
        <v>1898335</v>
      </c>
      <c r="AT91" s="44">
        <v>127372</v>
      </c>
      <c r="AU91" s="45">
        <v>3847.65</v>
      </c>
      <c r="AV91" s="11">
        <v>354663</v>
      </c>
      <c r="AW91" s="45">
        <v>11065.9</v>
      </c>
      <c r="AX91" s="11">
        <v>4000</v>
      </c>
      <c r="AY91" s="45">
        <v>120.8</v>
      </c>
      <c r="AZ91" s="15">
        <v>29975</v>
      </c>
      <c r="BA91" s="11">
        <f t="shared" si="10"/>
        <v>3354156</v>
      </c>
      <c r="BB91" s="11">
        <f t="shared" si="8"/>
        <v>4791651.4285714291</v>
      </c>
      <c r="BC91" s="16">
        <f t="shared" si="9"/>
        <v>0.29474180688077711</v>
      </c>
    </row>
    <row r="92" spans="1:55">
      <c r="A92" t="s">
        <v>2</v>
      </c>
      <c r="B92">
        <v>91</v>
      </c>
      <c r="C92" t="s">
        <v>54</v>
      </c>
      <c r="D92">
        <v>10</v>
      </c>
      <c r="E92">
        <v>1787</v>
      </c>
      <c r="F92" t="s">
        <v>30</v>
      </c>
      <c r="G92" s="21">
        <v>26199</v>
      </c>
      <c r="H92" s="20">
        <v>2</v>
      </c>
      <c r="I92" s="20">
        <v>0</v>
      </c>
      <c r="J92" s="20"/>
      <c r="K92" s="21">
        <v>19623</v>
      </c>
      <c r="L92">
        <v>1</v>
      </c>
      <c r="M92">
        <v>5</v>
      </c>
      <c r="N92" s="12">
        <v>120</v>
      </c>
      <c r="P92" s="49" t="s">
        <v>55</v>
      </c>
      <c r="Q92">
        <v>4109</v>
      </c>
      <c r="R92">
        <v>2</v>
      </c>
      <c r="S92">
        <v>10</v>
      </c>
      <c r="T92">
        <v>13356</v>
      </c>
      <c r="U92" s="12">
        <v>132</v>
      </c>
      <c r="W92" s="9" t="s">
        <v>34</v>
      </c>
      <c r="X92" s="11"/>
      <c r="AB92" s="11"/>
      <c r="AE92" s="12"/>
      <c r="AG92" s="13"/>
      <c r="AH92" s="11"/>
      <c r="AL92" s="11"/>
      <c r="AQ92" s="11">
        <v>1258400</v>
      </c>
      <c r="AR92" s="14">
        <v>37923.5</v>
      </c>
      <c r="AS92" s="43">
        <v>2050596</v>
      </c>
      <c r="AT92" s="44">
        <v>366931</v>
      </c>
      <c r="AU92" s="45">
        <v>11084.35</v>
      </c>
      <c r="AV92" s="11">
        <v>415015</v>
      </c>
      <c r="AW92" s="45">
        <v>12843.25</v>
      </c>
      <c r="AX92" s="11">
        <v>10250</v>
      </c>
      <c r="AY92" s="45">
        <v>309.60000000000002</v>
      </c>
      <c r="AZ92" s="15">
        <v>29322</v>
      </c>
      <c r="BA92" s="11">
        <f t="shared" si="10"/>
        <v>2474070</v>
      </c>
      <c r="BB92" s="11">
        <f t="shared" si="8"/>
        <v>3534385.7142857146</v>
      </c>
      <c r="BC92" s="16">
        <f t="shared" si="9"/>
        <v>0.35604489767872372</v>
      </c>
    </row>
    <row r="93" spans="1:55">
      <c r="A93" t="s">
        <v>2</v>
      </c>
      <c r="B93">
        <v>92</v>
      </c>
      <c r="C93" t="s">
        <v>54</v>
      </c>
      <c r="D93">
        <v>10</v>
      </c>
      <c r="E93">
        <v>1788</v>
      </c>
      <c r="F93" t="s">
        <v>30</v>
      </c>
      <c r="G93" s="21">
        <v>29917</v>
      </c>
      <c r="H93" s="20">
        <v>2</v>
      </c>
      <c r="I93" s="20">
        <v>17</v>
      </c>
      <c r="J93" s="20"/>
      <c r="K93" s="21">
        <v>18046</v>
      </c>
      <c r="L93">
        <v>13</v>
      </c>
      <c r="M93">
        <v>9</v>
      </c>
      <c r="N93" s="12">
        <v>264</v>
      </c>
      <c r="P93" s="49" t="s">
        <v>55</v>
      </c>
      <c r="Q93">
        <v>2735</v>
      </c>
      <c r="R93">
        <v>1</v>
      </c>
      <c r="S93">
        <v>23</v>
      </c>
      <c r="T93">
        <v>8842</v>
      </c>
      <c r="U93" s="12">
        <v>280</v>
      </c>
      <c r="W93" s="9" t="s">
        <v>34</v>
      </c>
      <c r="X93" s="11"/>
      <c r="AB93" s="11"/>
      <c r="AE93" s="12"/>
      <c r="AG93" s="13"/>
      <c r="AH93" s="11"/>
      <c r="AL93" s="11"/>
      <c r="AQ93" s="11">
        <v>1482475</v>
      </c>
      <c r="AR93" s="14">
        <v>44783.05</v>
      </c>
      <c r="AS93" s="43">
        <v>1962369</v>
      </c>
      <c r="AT93" s="44">
        <v>144341</v>
      </c>
      <c r="AU93" s="45">
        <v>4363.7</v>
      </c>
      <c r="AV93" s="11">
        <v>321303</v>
      </c>
      <c r="AW93" s="45">
        <v>10427.85</v>
      </c>
      <c r="AX93" s="11">
        <v>14250</v>
      </c>
      <c r="AY93" s="45">
        <v>430.45</v>
      </c>
      <c r="AZ93" s="15">
        <v>36419</v>
      </c>
      <c r="BA93" s="11">
        <f t="shared" si="10"/>
        <v>3044406</v>
      </c>
      <c r="BB93" s="11">
        <f t="shared" si="8"/>
        <v>4349151.4285714291</v>
      </c>
      <c r="BC93" s="16">
        <f t="shared" si="9"/>
        <v>0.34086534450398531</v>
      </c>
    </row>
    <row r="94" spans="1:55">
      <c r="A94" t="s">
        <v>2</v>
      </c>
      <c r="B94">
        <v>93</v>
      </c>
      <c r="C94" t="s">
        <v>54</v>
      </c>
      <c r="D94">
        <v>11</v>
      </c>
      <c r="E94">
        <v>1789</v>
      </c>
      <c r="F94" t="s">
        <v>30</v>
      </c>
      <c r="G94" s="50">
        <v>29372</v>
      </c>
      <c r="H94" s="51">
        <v>0</v>
      </c>
      <c r="I94" s="51">
        <v>6</v>
      </c>
      <c r="J94" s="51"/>
      <c r="K94" s="50">
        <v>17666</v>
      </c>
      <c r="N94" s="12">
        <v>153</v>
      </c>
      <c r="O94" s="51" t="s">
        <v>59</v>
      </c>
      <c r="P94" s="49" t="s">
        <v>55</v>
      </c>
      <c r="Q94">
        <v>3942</v>
      </c>
      <c r="R94">
        <v>0</v>
      </c>
      <c r="S94">
        <v>0</v>
      </c>
      <c r="T94">
        <v>12798</v>
      </c>
      <c r="U94" s="12">
        <v>212</v>
      </c>
      <c r="W94" s="9" t="s">
        <v>34</v>
      </c>
      <c r="X94" s="11"/>
      <c r="AB94" s="11"/>
      <c r="AE94" s="12"/>
      <c r="AG94" s="13"/>
      <c r="AH94" s="11"/>
      <c r="AL94" s="11"/>
      <c r="AQ94" s="11">
        <v>1288200</v>
      </c>
      <c r="AR94" s="14">
        <v>38913.85</v>
      </c>
      <c r="AS94" s="43">
        <v>2647619</v>
      </c>
      <c r="AT94" s="44">
        <v>1091439</v>
      </c>
      <c r="AU94" s="45">
        <v>32964.5</v>
      </c>
      <c r="AV94" s="11">
        <v>260730</v>
      </c>
      <c r="AW94" s="45">
        <v>8320.2000000000007</v>
      </c>
      <c r="AX94" s="11">
        <v>7250</v>
      </c>
      <c r="AY94" s="45">
        <v>219</v>
      </c>
      <c r="AZ94" s="15">
        <v>29125</v>
      </c>
      <c r="BA94" s="11">
        <f t="shared" si="10"/>
        <v>2848166</v>
      </c>
      <c r="BB94" s="11">
        <f t="shared" si="8"/>
        <v>4068808.5714285714</v>
      </c>
      <c r="BC94" s="16">
        <f t="shared" si="9"/>
        <v>0.31660373728216684</v>
      </c>
    </row>
    <row r="95" spans="1:55">
      <c r="A95" t="s">
        <v>54</v>
      </c>
      <c r="B95">
        <v>12</v>
      </c>
      <c r="C95" t="s">
        <v>54</v>
      </c>
      <c r="D95">
        <v>12</v>
      </c>
      <c r="E95">
        <v>1790</v>
      </c>
      <c r="F95" t="s">
        <v>30</v>
      </c>
      <c r="G95" s="11">
        <v>40199</v>
      </c>
      <c r="H95">
        <v>0</v>
      </c>
      <c r="I95">
        <v>2</v>
      </c>
      <c r="K95" s="21">
        <v>24186</v>
      </c>
      <c r="P95" s="49" t="s">
        <v>55</v>
      </c>
      <c r="Q95">
        <v>3944</v>
      </c>
      <c r="R95">
        <v>2</v>
      </c>
      <c r="S95">
        <v>13</v>
      </c>
      <c r="T95">
        <v>12819</v>
      </c>
      <c r="U95" s="12">
        <v>147</v>
      </c>
      <c r="W95" s="9" t="s">
        <v>34</v>
      </c>
      <c r="X95" s="11"/>
      <c r="AB95" s="11"/>
      <c r="AE95" s="12"/>
      <c r="AG95" s="13"/>
      <c r="AH95" s="11"/>
      <c r="AL95" s="11"/>
      <c r="AQ95" s="11">
        <v>2056350</v>
      </c>
      <c r="AR95" s="14">
        <v>62118.9</v>
      </c>
      <c r="AS95" s="43">
        <v>3257135</v>
      </c>
      <c r="AT95" s="44">
        <v>950032</v>
      </c>
      <c r="AU95" s="45">
        <v>28698.85</v>
      </c>
      <c r="AV95" s="11">
        <v>248253</v>
      </c>
      <c r="AW95" s="45">
        <v>7948.85</v>
      </c>
      <c r="AX95" s="11">
        <v>2500</v>
      </c>
      <c r="AY95" s="45">
        <v>75.5</v>
      </c>
      <c r="AZ95" s="15">
        <v>27123</v>
      </c>
      <c r="BA95" s="11">
        <f t="shared" si="10"/>
        <v>4060493</v>
      </c>
      <c r="BB95" s="11">
        <f t="shared" si="8"/>
        <v>5800704.2857142854</v>
      </c>
      <c r="BC95" s="16">
        <f t="shared" si="9"/>
        <v>0.35450005701278148</v>
      </c>
    </row>
    <row r="96" spans="1:55">
      <c r="A96" t="s">
        <v>54</v>
      </c>
      <c r="B96">
        <v>13</v>
      </c>
      <c r="C96" t="s">
        <v>54</v>
      </c>
      <c r="D96">
        <v>13</v>
      </c>
      <c r="E96">
        <v>1791</v>
      </c>
      <c r="F96" s="40" t="s">
        <v>30</v>
      </c>
      <c r="G96" s="35">
        <v>39340</v>
      </c>
      <c r="H96" s="34">
        <v>2</v>
      </c>
      <c r="I96" s="34">
        <v>7</v>
      </c>
      <c r="J96" s="20"/>
      <c r="K96" s="35">
        <v>24521</v>
      </c>
      <c r="L96" s="40">
        <v>0</v>
      </c>
      <c r="M96" s="40">
        <v>6</v>
      </c>
      <c r="N96" s="42">
        <v>123</v>
      </c>
      <c r="P96" s="49" t="s">
        <v>55</v>
      </c>
      <c r="Q96">
        <v>3529</v>
      </c>
      <c r="R96">
        <v>3</v>
      </c>
      <c r="S96">
        <v>22</v>
      </c>
      <c r="T96">
        <v>11472</v>
      </c>
      <c r="U96" s="12">
        <v>137</v>
      </c>
      <c r="W96" s="9" t="s">
        <v>34</v>
      </c>
      <c r="X96" s="11"/>
      <c r="AB96" s="11"/>
      <c r="AE96" s="12"/>
      <c r="AG96" s="13"/>
      <c r="AH96" s="11"/>
      <c r="AL96" s="11"/>
      <c r="AQ96" s="11">
        <v>1581175</v>
      </c>
      <c r="AR96" s="14">
        <v>47764.65</v>
      </c>
      <c r="AS96" s="44">
        <v>2361639</v>
      </c>
      <c r="AT96" s="44">
        <v>388904</v>
      </c>
      <c r="AU96" s="45">
        <v>11748.1</v>
      </c>
      <c r="AV96" s="11">
        <v>385610</v>
      </c>
      <c r="AW96" s="45">
        <v>12007.9</v>
      </c>
      <c r="AX96" s="11">
        <v>5950</v>
      </c>
      <c r="AY96" s="45">
        <v>179.7</v>
      </c>
      <c r="AZ96" s="15">
        <v>40668</v>
      </c>
      <c r="BA96" s="11">
        <f t="shared" si="10"/>
        <v>4010789</v>
      </c>
      <c r="BB96" s="11">
        <f t="shared" si="8"/>
        <v>5729698.5714285718</v>
      </c>
      <c r="BC96" s="16">
        <f t="shared" si="9"/>
        <v>0.27596128841482309</v>
      </c>
    </row>
    <row r="97" spans="1:55">
      <c r="A97" t="s">
        <v>54</v>
      </c>
      <c r="B97">
        <v>14</v>
      </c>
      <c r="C97" t="s">
        <v>54</v>
      </c>
      <c r="D97">
        <v>14</v>
      </c>
      <c r="E97">
        <v>1792</v>
      </c>
      <c r="F97" t="s">
        <v>30</v>
      </c>
      <c r="G97" s="11">
        <v>31181</v>
      </c>
      <c r="H97">
        <v>1</v>
      </c>
      <c r="I97">
        <v>8</v>
      </c>
      <c r="K97" s="11">
        <v>31733</v>
      </c>
      <c r="L97">
        <v>10</v>
      </c>
      <c r="M97">
        <v>10</v>
      </c>
      <c r="N97" s="12">
        <v>109</v>
      </c>
      <c r="P97" s="49" t="s">
        <v>55</v>
      </c>
      <c r="Q97">
        <v>2339</v>
      </c>
      <c r="R97">
        <v>0</v>
      </c>
      <c r="S97">
        <v>26</v>
      </c>
      <c r="T97">
        <v>7602</v>
      </c>
      <c r="U97" s="12">
        <v>117</v>
      </c>
      <c r="W97" s="9" t="s">
        <v>34</v>
      </c>
      <c r="X97" s="11"/>
      <c r="AB97" s="11"/>
      <c r="AE97" s="12"/>
      <c r="AG97" s="13"/>
      <c r="AH97" s="11"/>
      <c r="AL97" s="11"/>
      <c r="AQ97" s="11">
        <v>1760825</v>
      </c>
      <c r="AR97" s="14">
        <v>53191.55</v>
      </c>
      <c r="AS97" s="44">
        <v>2450061</v>
      </c>
      <c r="AT97" s="44">
        <v>217893</v>
      </c>
      <c r="AU97" s="45">
        <v>6582</v>
      </c>
      <c r="AV97" s="11">
        <v>471343</v>
      </c>
      <c r="AW97" s="45">
        <v>14535</v>
      </c>
      <c r="AX97" s="11">
        <v>0</v>
      </c>
      <c r="AY97" s="45">
        <v>0</v>
      </c>
      <c r="AZ97" s="15">
        <v>45542</v>
      </c>
      <c r="BA97" s="11">
        <f t="shared" si="10"/>
        <v>3230314</v>
      </c>
      <c r="BB97" s="11">
        <f t="shared" si="8"/>
        <v>4614734.2857142854</v>
      </c>
      <c r="BC97" s="16">
        <f t="shared" si="9"/>
        <v>0.38156584777826552</v>
      </c>
    </row>
    <row r="98" spans="1:55" s="20" customFormat="1">
      <c r="A98" s="20" t="s">
        <v>54</v>
      </c>
      <c r="B98" s="20">
        <v>15</v>
      </c>
      <c r="C98" s="20" t="s">
        <v>54</v>
      </c>
      <c r="D98" s="20">
        <v>15</v>
      </c>
      <c r="E98" s="20">
        <v>1793</v>
      </c>
      <c r="F98" s="20" t="s">
        <v>30</v>
      </c>
      <c r="G98" s="20">
        <v>34736</v>
      </c>
      <c r="H98" s="20">
        <v>0</v>
      </c>
      <c r="I98" s="20">
        <v>16</v>
      </c>
      <c r="K98" s="20">
        <v>32853</v>
      </c>
      <c r="L98" s="20">
        <v>32853</v>
      </c>
      <c r="M98" s="20">
        <v>13</v>
      </c>
      <c r="N98" s="20">
        <v>72</v>
      </c>
      <c r="P98" s="24" t="s">
        <v>55</v>
      </c>
      <c r="Q98" s="20">
        <v>2077</v>
      </c>
      <c r="R98" s="20">
        <v>3</v>
      </c>
      <c r="S98" s="20">
        <v>13</v>
      </c>
      <c r="T98" s="20">
        <v>6753</v>
      </c>
      <c r="U98" s="23">
        <v>89</v>
      </c>
      <c r="V98" s="20" t="s">
        <v>60</v>
      </c>
      <c r="W98" s="25" t="s">
        <v>34</v>
      </c>
      <c r="X98" s="21"/>
      <c r="AB98" s="21"/>
      <c r="AE98" s="23"/>
      <c r="AG98" s="24"/>
      <c r="AH98" s="20">
        <v>66230</v>
      </c>
      <c r="AI98" s="20">
        <v>0</v>
      </c>
      <c r="AJ98" s="20">
        <v>11</v>
      </c>
      <c r="AL98" s="20">
        <v>41414</v>
      </c>
      <c r="AM98" s="20">
        <v>13</v>
      </c>
      <c r="AN98" s="20">
        <v>8</v>
      </c>
      <c r="AO98" s="20">
        <v>89</v>
      </c>
      <c r="AP98" s="27"/>
      <c r="AQ98" s="21">
        <v>491850</v>
      </c>
      <c r="AR98" s="28">
        <v>14857.85</v>
      </c>
      <c r="AS98" s="47">
        <v>951638</v>
      </c>
      <c r="AT98" s="47">
        <v>222072</v>
      </c>
      <c r="AU98" s="48">
        <v>6708.4</v>
      </c>
      <c r="AV98" s="21">
        <v>234216</v>
      </c>
      <c r="AW98" s="48">
        <v>7075.25</v>
      </c>
      <c r="AX98" s="21">
        <v>3500</v>
      </c>
      <c r="AY98" s="48">
        <v>105.7</v>
      </c>
      <c r="AZ98" s="30">
        <v>46236</v>
      </c>
      <c r="BA98" s="21">
        <f t="shared" si="10"/>
        <v>3657727</v>
      </c>
      <c r="BB98" s="21">
        <f t="shared" si="8"/>
        <v>5225324.2857142854</v>
      </c>
      <c r="BC98" s="31">
        <f t="shared" si="9"/>
        <v>9.4128129299972371E-2</v>
      </c>
    </row>
    <row r="99" spans="1:55" s="20" customFormat="1">
      <c r="A99" s="20" t="s">
        <v>54</v>
      </c>
      <c r="B99" s="20">
        <v>16</v>
      </c>
      <c r="C99" s="20" t="s">
        <v>54</v>
      </c>
      <c r="D99" s="20">
        <v>16</v>
      </c>
      <c r="E99" s="20">
        <v>1794</v>
      </c>
      <c r="F99" s="20" t="s">
        <v>30</v>
      </c>
      <c r="G99" s="21">
        <v>66463</v>
      </c>
      <c r="H99" s="20">
        <v>2</v>
      </c>
      <c r="I99" s="20">
        <v>24</v>
      </c>
      <c r="K99" s="21">
        <v>39878</v>
      </c>
      <c r="L99" s="20">
        <v>4</v>
      </c>
      <c r="M99" s="20">
        <v>7</v>
      </c>
      <c r="N99" s="23">
        <v>99</v>
      </c>
      <c r="P99" s="24" t="s">
        <v>55</v>
      </c>
      <c r="Q99" s="20">
        <v>1265</v>
      </c>
      <c r="R99" s="20">
        <v>0</v>
      </c>
      <c r="S99" s="20">
        <v>0</v>
      </c>
      <c r="T99" s="20">
        <v>4115</v>
      </c>
      <c r="U99" s="23">
        <v>116</v>
      </c>
      <c r="W99" s="25" t="s">
        <v>34</v>
      </c>
      <c r="X99" s="21"/>
      <c r="AB99" s="21"/>
      <c r="AE99" s="23"/>
      <c r="AG99" s="24"/>
      <c r="AH99" s="21">
        <v>3306</v>
      </c>
      <c r="AI99" s="20">
        <v>3</v>
      </c>
      <c r="AJ99" s="20">
        <v>8</v>
      </c>
      <c r="AL99" s="21">
        <v>2032</v>
      </c>
      <c r="AO99" s="20">
        <v>116</v>
      </c>
      <c r="AP99" s="27"/>
      <c r="AQ99" s="21">
        <v>919300</v>
      </c>
      <c r="AR99" s="28">
        <v>27700.5</v>
      </c>
      <c r="AS99" s="47">
        <v>1723594</v>
      </c>
      <c r="AT99" s="47">
        <v>664224</v>
      </c>
      <c r="AU99" s="48">
        <v>20065.099999999999</v>
      </c>
      <c r="AV99" s="21">
        <v>121070</v>
      </c>
      <c r="AW99" s="48">
        <v>3658.2</v>
      </c>
      <c r="AX99" s="21">
        <v>19000</v>
      </c>
      <c r="AY99" s="48">
        <v>573.85</v>
      </c>
      <c r="AZ99" s="30">
        <v>27454</v>
      </c>
      <c r="BA99" s="21">
        <f t="shared" si="10"/>
        <v>7302256</v>
      </c>
      <c r="BB99" s="21">
        <f t="shared" si="8"/>
        <v>10431794.285714285</v>
      </c>
      <c r="BC99" s="31">
        <f t="shared" si="9"/>
        <v>8.8124820603386139E-2</v>
      </c>
    </row>
    <row r="100" spans="1:55" s="20" customFormat="1">
      <c r="A100" s="20" t="s">
        <v>54</v>
      </c>
      <c r="B100" s="20">
        <v>17</v>
      </c>
      <c r="C100" s="20" t="s">
        <v>54</v>
      </c>
      <c r="D100" s="20">
        <v>17</v>
      </c>
      <c r="E100" s="20">
        <v>1795</v>
      </c>
      <c r="F100" s="20" t="s">
        <v>30</v>
      </c>
      <c r="G100" s="21">
        <v>111109</v>
      </c>
      <c r="H100" s="20">
        <v>0</v>
      </c>
      <c r="I100" s="20">
        <v>26</v>
      </c>
      <c r="K100" s="21">
        <v>66665.5</v>
      </c>
      <c r="N100" s="23">
        <v>118</v>
      </c>
      <c r="P100" s="24" t="s">
        <v>55</v>
      </c>
      <c r="Q100" s="20">
        <v>2060</v>
      </c>
      <c r="R100" s="20">
        <v>1</v>
      </c>
      <c r="S100" s="20">
        <v>27</v>
      </c>
      <c r="T100" s="20">
        <v>6696</v>
      </c>
      <c r="U100" s="23">
        <v>118</v>
      </c>
      <c r="W100" s="25" t="s">
        <v>34</v>
      </c>
      <c r="X100" s="21"/>
      <c r="AB100" s="21"/>
      <c r="AE100" s="23"/>
      <c r="AG100" s="24"/>
      <c r="AH100" s="21"/>
      <c r="AL100" s="21"/>
      <c r="AP100" s="27"/>
      <c r="AQ100" s="21">
        <v>435710</v>
      </c>
      <c r="AR100" s="28">
        <v>13161.8</v>
      </c>
      <c r="AS100" s="47">
        <v>527058</v>
      </c>
      <c r="AT100" s="47">
        <v>11668</v>
      </c>
      <c r="AU100" s="48">
        <v>352.45</v>
      </c>
      <c r="AV100" s="21">
        <v>71360</v>
      </c>
      <c r="AW100" s="48">
        <v>2155.4</v>
      </c>
      <c r="AX100" s="21">
        <v>8320</v>
      </c>
      <c r="AY100" s="48">
        <v>251.3</v>
      </c>
      <c r="AZ100" s="30">
        <v>24897</v>
      </c>
      <c r="BA100" s="21">
        <f t="shared" si="10"/>
        <v>12213459</v>
      </c>
      <c r="BB100" s="21">
        <f t="shared" si="8"/>
        <v>17447798.571428571</v>
      </c>
      <c r="BC100" s="31">
        <f t="shared" si="9"/>
        <v>2.4972204843852999E-2</v>
      </c>
    </row>
    <row r="101" spans="1:55" s="20" customFormat="1">
      <c r="A101" s="20" t="s">
        <v>54</v>
      </c>
      <c r="B101" s="20">
        <v>18</v>
      </c>
      <c r="C101" s="20" t="s">
        <v>54</v>
      </c>
      <c r="D101" s="20">
        <v>18</v>
      </c>
      <c r="E101" s="20">
        <v>1796</v>
      </c>
      <c r="F101" s="20" t="s">
        <v>30</v>
      </c>
      <c r="G101" s="21">
        <v>98436</v>
      </c>
      <c r="H101" s="20">
        <v>2</v>
      </c>
      <c r="I101" s="20">
        <v>18</v>
      </c>
      <c r="K101" s="21">
        <v>59073</v>
      </c>
      <c r="L101" s="20">
        <v>19</v>
      </c>
      <c r="M101" s="20">
        <v>10</v>
      </c>
      <c r="N101" s="23">
        <v>117</v>
      </c>
      <c r="P101" s="24" t="s">
        <v>55</v>
      </c>
      <c r="Q101" s="20">
        <v>5164</v>
      </c>
      <c r="R101" s="20">
        <v>2</v>
      </c>
      <c r="S101" s="20">
        <v>9</v>
      </c>
      <c r="T101" s="20" t="s">
        <v>61</v>
      </c>
      <c r="U101" s="23">
        <v>122</v>
      </c>
      <c r="V101" s="20" t="s">
        <v>62</v>
      </c>
      <c r="W101" s="25" t="s">
        <v>34</v>
      </c>
      <c r="X101" s="21"/>
      <c r="AB101" s="21"/>
      <c r="AE101" s="23"/>
      <c r="AG101" s="24"/>
      <c r="AH101" s="21"/>
      <c r="AL101" s="21"/>
      <c r="AP101" s="27"/>
      <c r="AQ101" s="21">
        <v>769190</v>
      </c>
      <c r="AR101" s="28">
        <v>23243.9</v>
      </c>
      <c r="AS101" s="46">
        <v>1024368</v>
      </c>
      <c r="AT101" s="47">
        <v>7375</v>
      </c>
      <c r="AU101" s="48">
        <v>222.75</v>
      </c>
      <c r="AV101" s="21">
        <v>247803</v>
      </c>
      <c r="AW101" s="48">
        <v>7776.4</v>
      </c>
      <c r="AX101" s="21">
        <v>0</v>
      </c>
      <c r="AY101" s="48">
        <v>0</v>
      </c>
      <c r="AZ101" s="30">
        <v>29258</v>
      </c>
      <c r="BA101" s="21">
        <f t="shared" si="10"/>
        <v>10446473</v>
      </c>
      <c r="BB101" s="21">
        <f t="shared" si="8"/>
        <v>14923532.857142858</v>
      </c>
      <c r="BC101" s="31">
        <f t="shared" si="9"/>
        <v>5.1542085065457016E-2</v>
      </c>
    </row>
    <row r="102" spans="1:55" s="20" customFormat="1">
      <c r="A102" s="20" t="s">
        <v>54</v>
      </c>
      <c r="B102" s="20">
        <v>19</v>
      </c>
      <c r="C102" s="20" t="s">
        <v>54</v>
      </c>
      <c r="D102" s="20">
        <v>19</v>
      </c>
      <c r="E102" s="20">
        <v>1797</v>
      </c>
      <c r="F102" s="20" t="s">
        <v>30</v>
      </c>
      <c r="G102" s="21">
        <v>58889</v>
      </c>
      <c r="H102" s="20">
        <v>1</v>
      </c>
      <c r="I102" s="20">
        <v>0.5</v>
      </c>
      <c r="K102" s="21">
        <v>35333</v>
      </c>
      <c r="L102" s="20">
        <v>10</v>
      </c>
      <c r="M102" s="20">
        <v>11</v>
      </c>
      <c r="N102" s="23">
        <v>115</v>
      </c>
      <c r="P102" s="24" t="s">
        <v>55</v>
      </c>
      <c r="Q102" s="20">
        <v>7377</v>
      </c>
      <c r="R102" s="20">
        <v>0</v>
      </c>
      <c r="S102" s="20">
        <v>22</v>
      </c>
      <c r="T102" s="20">
        <v>23976</v>
      </c>
      <c r="U102" s="23">
        <v>127</v>
      </c>
      <c r="W102" s="25" t="s">
        <v>34</v>
      </c>
      <c r="X102" s="21"/>
      <c r="AB102" s="21"/>
      <c r="AE102" s="23"/>
      <c r="AG102" s="24"/>
      <c r="AH102" s="21"/>
      <c r="AL102" s="21"/>
      <c r="AP102" s="27"/>
      <c r="AQ102" s="21">
        <v>1114750</v>
      </c>
      <c r="AR102" s="28">
        <v>33674</v>
      </c>
      <c r="AS102" s="46">
        <v>1488015</v>
      </c>
      <c r="AT102" s="47">
        <v>149340</v>
      </c>
      <c r="AU102" s="48">
        <v>4511.3</v>
      </c>
      <c r="AV102" s="21">
        <v>223725</v>
      </c>
      <c r="AW102" s="48">
        <v>67587</v>
      </c>
      <c r="AX102" s="21">
        <v>200</v>
      </c>
      <c r="AY102" s="48">
        <v>6</v>
      </c>
      <c r="AZ102" s="30">
        <v>32639</v>
      </c>
      <c r="BA102" s="21">
        <f t="shared" si="10"/>
        <v>5769350.5</v>
      </c>
      <c r="BB102" s="21">
        <f t="shared" si="8"/>
        <v>8241929.2857142854</v>
      </c>
      <c r="BC102" s="31">
        <f t="shared" si="9"/>
        <v>0.13525352637181604</v>
      </c>
    </row>
    <row r="103" spans="1:55" s="20" customFormat="1">
      <c r="A103" s="20" t="s">
        <v>54</v>
      </c>
      <c r="B103" s="20">
        <v>20</v>
      </c>
      <c r="C103" s="20" t="s">
        <v>54</v>
      </c>
      <c r="D103" s="20">
        <v>20</v>
      </c>
      <c r="E103" s="20">
        <v>1798</v>
      </c>
      <c r="F103" s="20" t="s">
        <v>30</v>
      </c>
      <c r="G103" s="21">
        <v>87186</v>
      </c>
      <c r="H103" s="20">
        <v>0</v>
      </c>
      <c r="I103" s="20">
        <v>8</v>
      </c>
      <c r="K103" s="21">
        <v>52311</v>
      </c>
      <c r="L103" s="20">
        <v>7</v>
      </c>
      <c r="M103" s="20">
        <v>10</v>
      </c>
      <c r="N103" s="23">
        <v>111</v>
      </c>
      <c r="P103" s="24" t="s">
        <v>55</v>
      </c>
      <c r="Q103" s="20">
        <v>12864</v>
      </c>
      <c r="R103" s="20">
        <v>0</v>
      </c>
      <c r="S103" s="20">
        <v>9</v>
      </c>
      <c r="T103" s="20">
        <v>41808</v>
      </c>
      <c r="U103" s="23">
        <v>129</v>
      </c>
      <c r="W103" s="25" t="s">
        <v>34</v>
      </c>
      <c r="X103" s="21"/>
      <c r="AB103" s="21"/>
      <c r="AE103" s="23"/>
      <c r="AG103" s="24"/>
      <c r="AH103" s="21"/>
      <c r="AL103" s="21"/>
      <c r="AP103" s="27"/>
      <c r="AQ103" s="21">
        <v>1509432</v>
      </c>
      <c r="AR103" s="28">
        <v>45597.4</v>
      </c>
      <c r="AS103" s="46">
        <v>1978115</v>
      </c>
      <c r="AT103" s="47">
        <v>28988</v>
      </c>
      <c r="AU103" s="48">
        <v>875.65</v>
      </c>
      <c r="AV103" s="21">
        <v>439445</v>
      </c>
      <c r="AW103" s="48">
        <v>14008.55</v>
      </c>
      <c r="AX103" s="21">
        <v>250</v>
      </c>
      <c r="AY103" s="48">
        <v>8</v>
      </c>
      <c r="AZ103" s="30">
        <v>40470</v>
      </c>
      <c r="BA103" s="21">
        <f t="shared" si="10"/>
        <v>8324063</v>
      </c>
      <c r="BB103" s="21">
        <f t="shared" si="8"/>
        <v>11891518.571428571</v>
      </c>
      <c r="BC103" s="31">
        <f t="shared" si="9"/>
        <v>0.12693349389594963</v>
      </c>
    </row>
    <row r="104" spans="1:55" s="20" customFormat="1">
      <c r="A104" s="20" t="s">
        <v>54</v>
      </c>
      <c r="B104" s="20">
        <v>21</v>
      </c>
      <c r="C104" s="20" t="s">
        <v>54</v>
      </c>
      <c r="D104" s="20">
        <v>21</v>
      </c>
      <c r="E104" s="20">
        <v>1799</v>
      </c>
      <c r="F104" s="20" t="s">
        <v>30</v>
      </c>
      <c r="G104" s="21">
        <v>87708</v>
      </c>
      <c r="H104" s="20">
        <v>3</v>
      </c>
      <c r="I104" s="20">
        <v>0</v>
      </c>
      <c r="K104" s="21">
        <v>52633</v>
      </c>
      <c r="N104" s="23">
        <v>130</v>
      </c>
      <c r="P104" s="24" t="s">
        <v>55</v>
      </c>
      <c r="Q104" s="20">
        <v>16199</v>
      </c>
      <c r="R104" s="20">
        <v>3</v>
      </c>
      <c r="S104" s="20">
        <v>9</v>
      </c>
      <c r="T104" s="20">
        <v>52649</v>
      </c>
      <c r="U104" s="23">
        <v>130</v>
      </c>
      <c r="W104" s="25" t="s">
        <v>34</v>
      </c>
      <c r="X104" s="21"/>
      <c r="AB104" s="21"/>
      <c r="AE104" s="23"/>
      <c r="AG104" s="24"/>
      <c r="AH104" s="21"/>
      <c r="AL104" s="21"/>
      <c r="AP104" s="27"/>
      <c r="AQ104" s="21">
        <v>1275050</v>
      </c>
      <c r="AR104" s="28">
        <v>38517.1</v>
      </c>
      <c r="AS104" s="46">
        <v>1618628</v>
      </c>
      <c r="AT104" s="47">
        <v>15100</v>
      </c>
      <c r="AU104" s="48">
        <v>456.1</v>
      </c>
      <c r="AV104" s="21">
        <v>327978</v>
      </c>
      <c r="AW104" s="48">
        <v>10182</v>
      </c>
      <c r="AX104" s="21">
        <v>500</v>
      </c>
      <c r="AY104" s="48">
        <v>15</v>
      </c>
      <c r="AZ104" s="30">
        <v>49897</v>
      </c>
      <c r="BA104" s="21">
        <f t="shared" si="10"/>
        <v>8008999</v>
      </c>
      <c r="BB104" s="21">
        <f t="shared" si="8"/>
        <v>11441427.142857144</v>
      </c>
      <c r="BC104" s="31">
        <f t="shared" si="9"/>
        <v>0.11144151722331341</v>
      </c>
    </row>
    <row r="105" spans="1:55" s="20" customFormat="1">
      <c r="A105" s="20" t="s">
        <v>54</v>
      </c>
      <c r="B105" s="20">
        <v>22</v>
      </c>
      <c r="C105" s="20" t="s">
        <v>54</v>
      </c>
      <c r="D105" s="20">
        <v>22</v>
      </c>
      <c r="E105" s="20">
        <v>1800</v>
      </c>
      <c r="F105" s="20" t="s">
        <v>30</v>
      </c>
      <c r="G105" s="21">
        <v>120004</v>
      </c>
      <c r="H105" s="20">
        <v>3</v>
      </c>
      <c r="I105" s="20">
        <v>19</v>
      </c>
      <c r="K105" s="21">
        <v>72002</v>
      </c>
      <c r="N105" s="23">
        <v>142</v>
      </c>
      <c r="P105" s="24" t="s">
        <v>55</v>
      </c>
      <c r="Q105" s="20">
        <v>8535</v>
      </c>
      <c r="R105" s="20">
        <v>3</v>
      </c>
      <c r="S105" s="20">
        <v>3</v>
      </c>
      <c r="T105" s="20">
        <v>27741</v>
      </c>
      <c r="U105" s="23">
        <v>155</v>
      </c>
      <c r="W105" s="25" t="s">
        <v>34</v>
      </c>
      <c r="X105" s="21"/>
      <c r="AB105" s="21"/>
      <c r="AE105" s="23"/>
      <c r="AG105" s="24"/>
      <c r="AH105" s="21"/>
      <c r="AL105" s="21"/>
      <c r="AP105" s="27"/>
      <c r="AQ105" s="21">
        <v>909000</v>
      </c>
      <c r="AR105" s="28">
        <v>27459.35</v>
      </c>
      <c r="AS105" s="46">
        <v>1313743</v>
      </c>
      <c r="AT105" s="47">
        <v>62748</v>
      </c>
      <c r="AU105" s="48">
        <v>1895.5</v>
      </c>
      <c r="AV105" s="21">
        <v>341895</v>
      </c>
      <c r="AW105" s="48">
        <v>10328.35</v>
      </c>
      <c r="AX105" s="21">
        <v>100</v>
      </c>
      <c r="AY105" s="48">
        <v>30</v>
      </c>
      <c r="AZ105" s="30">
        <v>48867</v>
      </c>
      <c r="BA105" s="21">
        <f t="shared" si="10"/>
        <v>12484544</v>
      </c>
      <c r="BB105" s="21">
        <f t="shared" si="8"/>
        <v>17835062.857142858</v>
      </c>
      <c r="BC105" s="31">
        <f t="shared" si="9"/>
        <v>5.0967019700519298E-2</v>
      </c>
    </row>
    <row r="106" spans="1:55" s="20" customFormat="1">
      <c r="A106" s="20" t="s">
        <v>54</v>
      </c>
      <c r="B106" s="20">
        <v>23</v>
      </c>
      <c r="C106" s="20" t="s">
        <v>54</v>
      </c>
      <c r="D106" s="20">
        <v>23</v>
      </c>
      <c r="E106" s="20">
        <v>1801</v>
      </c>
      <c r="F106" s="20" t="s">
        <v>30</v>
      </c>
      <c r="G106" s="21">
        <v>82757</v>
      </c>
      <c r="H106" s="20">
        <v>2</v>
      </c>
      <c r="I106" s="20">
        <v>0</v>
      </c>
      <c r="K106" s="21">
        <v>49654</v>
      </c>
      <c r="N106" s="23">
        <v>188</v>
      </c>
      <c r="P106" s="24" t="s">
        <v>55</v>
      </c>
      <c r="Q106" s="20">
        <v>10507</v>
      </c>
      <c r="U106" s="23"/>
      <c r="W106" s="25" t="s">
        <v>34</v>
      </c>
      <c r="X106" s="21"/>
      <c r="AB106" s="21"/>
      <c r="AE106" s="23"/>
      <c r="AG106" s="24"/>
      <c r="AH106" s="21"/>
      <c r="AL106" s="21"/>
      <c r="AP106" s="27"/>
      <c r="AQ106" s="21">
        <v>1210350</v>
      </c>
      <c r="AR106" s="28">
        <v>36562.65</v>
      </c>
      <c r="AS106" s="46">
        <v>1687570</v>
      </c>
      <c r="AT106" s="47">
        <v>61712</v>
      </c>
      <c r="AU106" s="48">
        <v>1869.2</v>
      </c>
      <c r="AV106" s="21">
        <v>415508</v>
      </c>
      <c r="AW106" s="48">
        <v>12611.85</v>
      </c>
      <c r="AX106" s="21">
        <v>0</v>
      </c>
      <c r="AY106" s="48">
        <v>0</v>
      </c>
      <c r="AZ106" s="30">
        <v>41535</v>
      </c>
      <c r="BA106" s="21">
        <f t="shared" si="10"/>
        <v>8092056</v>
      </c>
      <c r="BB106" s="21">
        <f t="shared" si="8"/>
        <v>11560080</v>
      </c>
      <c r="BC106" s="31">
        <f t="shared" si="9"/>
        <v>0.10470083252019018</v>
      </c>
    </row>
    <row r="107" spans="1:55" s="20" customFormat="1">
      <c r="A107" s="20" t="s">
        <v>54</v>
      </c>
      <c r="B107" s="20">
        <v>24</v>
      </c>
      <c r="C107" s="20" t="s">
        <v>54</v>
      </c>
      <c r="D107" s="20">
        <v>24</v>
      </c>
      <c r="E107" s="20">
        <v>1802</v>
      </c>
      <c r="F107" s="20" t="s">
        <v>30</v>
      </c>
      <c r="G107" s="21">
        <v>110990</v>
      </c>
      <c r="H107" s="20">
        <v>0</v>
      </c>
      <c r="I107" s="20">
        <v>2</v>
      </c>
      <c r="K107" s="21">
        <v>66594</v>
      </c>
      <c r="N107" s="23">
        <v>190</v>
      </c>
      <c r="P107" s="24" t="s">
        <v>55</v>
      </c>
      <c r="Q107" s="20">
        <v>35958</v>
      </c>
      <c r="U107" s="23"/>
      <c r="W107" s="25" t="s">
        <v>34</v>
      </c>
      <c r="X107" s="21"/>
      <c r="AB107" s="21"/>
      <c r="AE107" s="23"/>
      <c r="AG107" s="24"/>
      <c r="AH107" s="21"/>
      <c r="AL107" s="21"/>
      <c r="AP107" s="27"/>
      <c r="AQ107" s="21">
        <v>1559000</v>
      </c>
      <c r="AR107" s="28">
        <v>47094.75</v>
      </c>
      <c r="AS107" s="46">
        <v>2338124</v>
      </c>
      <c r="AT107" s="47">
        <v>97266</v>
      </c>
      <c r="AU107" s="48">
        <v>2938.85</v>
      </c>
      <c r="AV107" s="21">
        <v>662958</v>
      </c>
      <c r="AW107" s="48">
        <v>20690.55</v>
      </c>
      <c r="AX107" s="21">
        <v>18900</v>
      </c>
      <c r="AY107" s="48">
        <v>570.9</v>
      </c>
      <c r="AZ107" s="30">
        <v>48045</v>
      </c>
      <c r="BA107" s="21">
        <f t="shared" si="10"/>
        <v>8403586</v>
      </c>
      <c r="BB107" s="21">
        <f t="shared" si="8"/>
        <v>12005122.857142858</v>
      </c>
      <c r="BC107" s="31">
        <f t="shared" si="9"/>
        <v>0.12986122828992289</v>
      </c>
    </row>
    <row r="108" spans="1:55" s="20" customFormat="1">
      <c r="A108" s="20" t="s">
        <v>54</v>
      </c>
      <c r="B108" s="20">
        <v>25</v>
      </c>
      <c r="C108" s="20" t="s">
        <v>54</v>
      </c>
      <c r="D108" s="20">
        <v>25</v>
      </c>
      <c r="E108" s="20">
        <v>1803</v>
      </c>
      <c r="F108" s="20" t="s">
        <v>30</v>
      </c>
      <c r="G108" s="21">
        <v>131228</v>
      </c>
      <c r="H108" s="20">
        <v>0</v>
      </c>
      <c r="I108" s="20">
        <v>2</v>
      </c>
      <c r="K108" s="21">
        <v>78736</v>
      </c>
      <c r="N108" s="23">
        <v>205</v>
      </c>
      <c r="P108" s="24" t="s">
        <v>55</v>
      </c>
      <c r="Q108" s="20">
        <v>17512</v>
      </c>
      <c r="U108" s="23"/>
      <c r="W108" s="25" t="s">
        <v>34</v>
      </c>
      <c r="X108" s="21"/>
      <c r="AB108" s="21"/>
      <c r="AE108" s="23"/>
      <c r="AG108" s="24"/>
      <c r="AH108" s="21"/>
      <c r="AL108" s="21"/>
      <c r="AP108" s="27"/>
      <c r="AQ108" s="21">
        <v>932900</v>
      </c>
      <c r="AR108" s="28">
        <v>28181.45</v>
      </c>
      <c r="AS108" s="46">
        <v>1856842</v>
      </c>
      <c r="AT108" s="47">
        <v>59000</v>
      </c>
      <c r="AU108" s="48">
        <v>17984</v>
      </c>
      <c r="AV108" s="21">
        <v>864732</v>
      </c>
      <c r="AW108" s="48">
        <v>26858.85</v>
      </c>
      <c r="AX108" s="21">
        <v>210</v>
      </c>
      <c r="AY108" s="48">
        <v>66.5</v>
      </c>
      <c r="AZ108" s="30">
        <v>43175</v>
      </c>
      <c r="BA108" s="21">
        <f t="shared" si="10"/>
        <v>12736194</v>
      </c>
      <c r="BB108" s="21">
        <f t="shared" si="8"/>
        <v>18194562.857142858</v>
      </c>
      <c r="BC108" s="31">
        <f t="shared" si="9"/>
        <v>5.1273559432276232E-2</v>
      </c>
    </row>
    <row r="109" spans="1:55" s="20" customFormat="1">
      <c r="A109" s="20" t="s">
        <v>54</v>
      </c>
      <c r="B109" s="20">
        <v>26</v>
      </c>
      <c r="C109" s="20" t="s">
        <v>54</v>
      </c>
      <c r="D109" s="20">
        <v>26</v>
      </c>
      <c r="E109" s="20">
        <v>1804</v>
      </c>
      <c r="F109" s="20" t="s">
        <v>30</v>
      </c>
      <c r="G109" s="21">
        <v>86403</v>
      </c>
      <c r="H109" s="20">
        <v>1</v>
      </c>
      <c r="I109" s="20">
        <v>27</v>
      </c>
      <c r="K109" s="21">
        <v>51842</v>
      </c>
      <c r="N109" s="23">
        <v>194</v>
      </c>
      <c r="P109" s="24" t="s">
        <v>55</v>
      </c>
      <c r="Q109" s="20">
        <v>1417</v>
      </c>
      <c r="U109" s="23"/>
      <c r="W109" s="25" t="s">
        <v>34</v>
      </c>
      <c r="X109" s="21"/>
      <c r="AB109" s="21"/>
      <c r="AE109" s="23"/>
      <c r="AG109" s="24"/>
      <c r="AH109" s="21"/>
      <c r="AL109" s="21"/>
      <c r="AP109" s="27"/>
      <c r="AQ109" s="21">
        <v>1174926</v>
      </c>
      <c r="AR109" s="28">
        <v>35643.550000000003</v>
      </c>
      <c r="AS109" s="46">
        <v>2182065</v>
      </c>
      <c r="AT109" s="47">
        <v>121718</v>
      </c>
      <c r="AU109" s="48">
        <v>3680.7</v>
      </c>
      <c r="AV109" s="21">
        <v>885421</v>
      </c>
      <c r="AW109" s="48">
        <v>27829.8</v>
      </c>
      <c r="AX109" s="21">
        <v>0</v>
      </c>
      <c r="AY109" s="48">
        <v>0</v>
      </c>
      <c r="AZ109" s="30">
        <v>34798</v>
      </c>
      <c r="BA109" s="21">
        <f t="shared" si="10"/>
        <v>9518487</v>
      </c>
      <c r="BB109" s="21">
        <f t="shared" si="8"/>
        <v>13597838.571428571</v>
      </c>
      <c r="BC109" s="31">
        <f t="shared" si="9"/>
        <v>8.6405349925886332E-2</v>
      </c>
    </row>
    <row r="110" spans="1:55" s="20" customFormat="1">
      <c r="A110" s="20" t="s">
        <v>54</v>
      </c>
      <c r="B110" s="20">
        <v>27</v>
      </c>
      <c r="C110" s="20" t="s">
        <v>54</v>
      </c>
      <c r="D110" s="20">
        <v>27</v>
      </c>
      <c r="E110" s="20">
        <v>1805</v>
      </c>
      <c r="F110" s="20" t="s">
        <v>30</v>
      </c>
      <c r="G110" s="21">
        <v>104645</v>
      </c>
      <c r="H110" s="20">
        <v>3</v>
      </c>
      <c r="I110" s="20">
        <v>21</v>
      </c>
      <c r="K110" s="21">
        <v>62787</v>
      </c>
      <c r="N110" s="23">
        <v>202</v>
      </c>
      <c r="P110" s="24" t="s">
        <v>55</v>
      </c>
      <c r="Q110" s="20">
        <v>19777</v>
      </c>
      <c r="U110" s="23"/>
      <c r="W110" s="25" t="s">
        <v>34</v>
      </c>
      <c r="X110" s="21"/>
      <c r="AB110" s="21"/>
      <c r="AE110" s="23"/>
      <c r="AG110" s="24"/>
      <c r="AH110" s="21"/>
      <c r="AL110" s="21"/>
      <c r="AP110" s="27"/>
      <c r="AQ110" s="21">
        <v>898898</v>
      </c>
      <c r="AR110" s="28">
        <v>27154.2</v>
      </c>
      <c r="AS110" s="46">
        <v>2192236</v>
      </c>
      <c r="AT110" s="47">
        <v>299494</v>
      </c>
      <c r="AU110" s="48">
        <v>9775.35</v>
      </c>
      <c r="AV110" s="21">
        <v>927244</v>
      </c>
      <c r="AW110" s="48">
        <v>28389.9</v>
      </c>
      <c r="AX110" s="21">
        <v>66600</v>
      </c>
      <c r="AY110" s="48">
        <v>2011.85</v>
      </c>
      <c r="AZ110" s="30">
        <v>32739</v>
      </c>
      <c r="BA110" s="21">
        <f t="shared" si="10"/>
        <v>9505321</v>
      </c>
      <c r="BB110" s="21">
        <f t="shared" si="8"/>
        <v>13579030</v>
      </c>
      <c r="BC110" s="31">
        <f t="shared" si="9"/>
        <v>6.6197511898861694E-2</v>
      </c>
    </row>
    <row r="111" spans="1:55" s="20" customFormat="1">
      <c r="A111" s="20" t="s">
        <v>54</v>
      </c>
      <c r="B111" s="20">
        <v>28</v>
      </c>
      <c r="C111" s="20" t="s">
        <v>54</v>
      </c>
      <c r="D111" s="20">
        <v>28</v>
      </c>
      <c r="E111" s="20">
        <v>1806</v>
      </c>
      <c r="F111" s="20" t="s">
        <v>30</v>
      </c>
      <c r="G111" s="21">
        <v>86922</v>
      </c>
      <c r="H111" s="20">
        <v>3</v>
      </c>
      <c r="I111" s="20">
        <v>19</v>
      </c>
      <c r="K111" s="21">
        <v>52154</v>
      </c>
      <c r="N111" s="23">
        <v>205</v>
      </c>
      <c r="P111" s="24" t="s">
        <v>55</v>
      </c>
      <c r="Q111" s="20">
        <v>11196</v>
      </c>
      <c r="U111" s="23"/>
      <c r="W111" s="25" t="s">
        <v>34</v>
      </c>
      <c r="X111" s="21"/>
      <c r="AB111" s="21"/>
      <c r="AE111" s="23"/>
      <c r="AG111" s="24"/>
      <c r="AH111" s="21"/>
      <c r="AL111" s="21"/>
      <c r="AP111" s="27"/>
      <c r="AQ111" s="21">
        <v>1263854</v>
      </c>
      <c r="AR111" s="28">
        <v>38178.9</v>
      </c>
      <c r="AS111" s="46">
        <v>1911392</v>
      </c>
      <c r="AT111" s="47">
        <v>144470</v>
      </c>
      <c r="AU111" s="48">
        <v>5268.05</v>
      </c>
      <c r="AV111" s="21">
        <v>502368</v>
      </c>
      <c r="AW111" s="48">
        <v>16137.5</v>
      </c>
      <c r="AX111" s="21">
        <v>700</v>
      </c>
      <c r="AY111" s="48">
        <v>21.1</v>
      </c>
      <c r="AZ111" s="30">
        <v>38233</v>
      </c>
      <c r="BA111" s="21">
        <f t="shared" si="10"/>
        <v>8481415</v>
      </c>
      <c r="BB111" s="21">
        <f t="shared" si="8"/>
        <v>12116307.142857144</v>
      </c>
      <c r="BC111" s="31">
        <f t="shared" si="9"/>
        <v>0.10431016522596759</v>
      </c>
    </row>
    <row r="112" spans="1:55" s="20" customFormat="1" ht="17.100000000000001" thickBot="1">
      <c r="A112" s="20" t="s">
        <v>54</v>
      </c>
      <c r="B112" s="20">
        <v>29</v>
      </c>
      <c r="C112" s="20" t="s">
        <v>54</v>
      </c>
      <c r="D112" s="20">
        <v>29</v>
      </c>
      <c r="E112" s="20">
        <v>1807</v>
      </c>
      <c r="F112" s="20" t="s">
        <v>30</v>
      </c>
      <c r="G112" s="21">
        <v>89866</v>
      </c>
      <c r="H112" s="20">
        <v>1</v>
      </c>
      <c r="I112" s="20">
        <v>16</v>
      </c>
      <c r="J112" s="52"/>
      <c r="K112" s="21">
        <v>53919.8</v>
      </c>
      <c r="N112" s="23">
        <v>211</v>
      </c>
      <c r="P112" s="24" t="s">
        <v>55</v>
      </c>
      <c r="Q112" s="20">
        <v>11192</v>
      </c>
      <c r="U112" s="23"/>
      <c r="W112" s="25" t="s">
        <v>34</v>
      </c>
      <c r="X112" s="21"/>
      <c r="AB112" s="21"/>
      <c r="AE112" s="23"/>
      <c r="AG112" s="24"/>
      <c r="AH112" s="21"/>
      <c r="AL112" s="21"/>
      <c r="AP112" s="27"/>
      <c r="AQ112" s="21">
        <v>695924</v>
      </c>
      <c r="AR112" s="28">
        <v>21022.7</v>
      </c>
      <c r="AS112" s="46">
        <v>1371614</v>
      </c>
      <c r="AT112" s="47">
        <v>311922</v>
      </c>
      <c r="AU112" s="48">
        <v>10439.799999999999</v>
      </c>
      <c r="AV112" s="21">
        <v>363668</v>
      </c>
      <c r="AW112" s="48">
        <v>11457.25</v>
      </c>
      <c r="AX112" s="21">
        <v>100</v>
      </c>
      <c r="AY112" s="48">
        <v>3</v>
      </c>
      <c r="AZ112" s="30">
        <v>36127</v>
      </c>
      <c r="BA112" s="21">
        <f t="shared" si="10"/>
        <v>8811532</v>
      </c>
      <c r="BB112" s="21">
        <f t="shared" si="8"/>
        <v>12587902.857142858</v>
      </c>
      <c r="BC112" s="31">
        <f t="shared" si="9"/>
        <v>5.528514224314228E-2</v>
      </c>
    </row>
    <row r="113" spans="1:55" s="52" customFormat="1" ht="17.100000000000001" thickBot="1">
      <c r="A113" s="52" t="s">
        <v>54</v>
      </c>
      <c r="B113" s="52">
        <v>30</v>
      </c>
      <c r="C113" s="52" t="s">
        <v>54</v>
      </c>
      <c r="D113" s="52">
        <v>30</v>
      </c>
      <c r="E113" s="20">
        <v>1808</v>
      </c>
      <c r="F113" s="20" t="s">
        <v>30</v>
      </c>
      <c r="G113" s="21">
        <v>114391</v>
      </c>
      <c r="H113" s="20">
        <v>3</v>
      </c>
      <c r="I113" s="20">
        <v>18</v>
      </c>
      <c r="J113" s="20"/>
      <c r="K113" s="21">
        <v>68635</v>
      </c>
      <c r="L113" s="20"/>
      <c r="M113" s="20"/>
      <c r="N113" s="23">
        <v>285</v>
      </c>
      <c r="O113" s="20"/>
      <c r="P113" s="24" t="s">
        <v>55</v>
      </c>
      <c r="Q113" s="20">
        <v>10361</v>
      </c>
      <c r="R113" s="20"/>
      <c r="S113" s="20"/>
      <c r="T113" s="20"/>
      <c r="U113" s="23"/>
      <c r="W113" s="53" t="s">
        <v>34</v>
      </c>
      <c r="AB113" s="54"/>
      <c r="AE113" s="55"/>
      <c r="AG113" s="56"/>
      <c r="AH113" s="54"/>
      <c r="AL113" s="54"/>
      <c r="AP113" s="57"/>
      <c r="AQ113" s="54">
        <v>217390</v>
      </c>
      <c r="AR113" s="58">
        <v>6566.95</v>
      </c>
      <c r="AS113" s="59">
        <v>1085406</v>
      </c>
      <c r="AT113" s="47">
        <v>138716</v>
      </c>
      <c r="AU113" s="48">
        <v>4739.3</v>
      </c>
      <c r="AV113" s="21">
        <v>709300</v>
      </c>
      <c r="AW113" s="48">
        <v>21517.85</v>
      </c>
      <c r="AX113" s="21">
        <v>20000</v>
      </c>
      <c r="AY113" s="48">
        <v>604.15</v>
      </c>
      <c r="AZ113" s="30">
        <v>8978</v>
      </c>
      <c r="BA113" s="21">
        <f t="shared" si="10"/>
        <v>11651462</v>
      </c>
      <c r="BB113" s="21">
        <f t="shared" si="8"/>
        <v>16644945.714285715</v>
      </c>
      <c r="BC113" s="31">
        <f t="shared" si="9"/>
        <v>1.3060421087070447E-2</v>
      </c>
    </row>
    <row r="114" spans="1:55">
      <c r="AH114" s="11"/>
      <c r="AL114" s="11"/>
      <c r="AS114" s="11">
        <f>SUM(AS78:AS113)</f>
        <v>59164603.5</v>
      </c>
      <c r="AT114" s="11"/>
      <c r="AU114" s="11"/>
      <c r="AV114" s="11"/>
      <c r="AW114" s="11"/>
      <c r="AX114" s="11"/>
      <c r="AY114" s="11"/>
      <c r="BB114" s="11">
        <f>SUM(BB77:BB113)</f>
        <v>323930222.14285719</v>
      </c>
      <c r="BC114" s="16">
        <f>AS114/BB114</f>
        <v>0.182646136283967</v>
      </c>
    </row>
    <row r="115" spans="1:55">
      <c r="AL115" s="1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Crais, Clifton C</dc:creator>
  <cp:keywords/>
  <dc:description/>
  <cp:lastModifiedBy>Betik, Bailey</cp:lastModifiedBy>
  <cp:revision/>
  <dcterms:created xsi:type="dcterms:W3CDTF">2024-10-29T18:59:11Z</dcterms:created>
  <dcterms:modified xsi:type="dcterms:W3CDTF">2025-02-05T19:20:49Z</dcterms:modified>
  <cp:category/>
  <cp:contentStatus/>
</cp:coreProperties>
</file>